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H173"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G65" i="37" s="1"/>
  <c r="B66" i="37"/>
  <c r="C66" i="37"/>
  <c r="D66" i="37"/>
  <c r="G66" i="37" s="1"/>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G135" i="37" s="1"/>
  <c r="C135" i="37"/>
  <c r="D135" i="37"/>
  <c r="B136" i="37"/>
  <c r="G136" i="37" s="1"/>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c r="B161" i="37"/>
  <c r="B162" i="37"/>
  <c r="B163" i="37"/>
  <c r="C163" i="37"/>
  <c r="D163" i="37"/>
  <c r="G163" i="37"/>
  <c r="B164" i="37"/>
  <c r="C164" i="37"/>
  <c r="D164" i="37"/>
  <c r="G164" i="37"/>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s="1"/>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C287" i="37"/>
  <c r="D287" i="37"/>
  <c r="B288" i="37"/>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C402" i="37"/>
  <c r="D402" i="37"/>
  <c r="B403" i="37"/>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s="1"/>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s="1"/>
  <c r="B668" i="37"/>
  <c r="C668" i="37"/>
  <c r="D668" i="37"/>
  <c r="G668" i="37"/>
  <c r="B669" i="37"/>
  <c r="C669" i="37"/>
  <c r="D669" i="37"/>
  <c r="G669" i="37" s="1"/>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s="1"/>
  <c r="B691" i="37"/>
  <c r="C691" i="37"/>
  <c r="D691" i="37"/>
  <c r="G691" i="37"/>
  <c r="B692" i="37"/>
  <c r="C692" i="37"/>
  <c r="D692" i="37"/>
  <c r="G692" i="37" s="1"/>
  <c r="B693" i="37"/>
  <c r="C693" i="37"/>
  <c r="D693" i="37"/>
  <c r="G693" i="37" s="1"/>
  <c r="B694" i="37"/>
  <c r="C694" i="37"/>
  <c r="D694" i="37"/>
  <c r="G694" i="37" s="1"/>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H1013" i="37" s="1"/>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B1022" i="37"/>
  <c r="C1022" i="37"/>
  <c r="D1022" i="37"/>
  <c r="B1023" i="37"/>
  <c r="B1024" i="37"/>
  <c r="C1024" i="37"/>
  <c r="D1024" i="37"/>
  <c r="G1024" i="37"/>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s="1"/>
  <c r="B1214" i="37"/>
  <c r="C1214" i="37"/>
  <c r="D1214" i="37"/>
  <c r="G1214" i="37" s="1"/>
  <c r="B1215" i="37"/>
  <c r="C1215" i="37"/>
  <c r="D1215" i="37"/>
  <c r="G1215" i="37"/>
  <c r="B1216" i="37"/>
  <c r="C1216" i="37"/>
  <c r="D1216" i="37"/>
  <c r="G1216" i="37" s="1"/>
  <c r="B1217" i="37"/>
  <c r="C1217" i="37"/>
  <c r="D1217" i="37"/>
  <c r="G1217" i="37" s="1"/>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B1400" i="37"/>
  <c r="B1401" i="37"/>
  <c r="C1401" i="37"/>
  <c r="D1401" i="37"/>
  <c r="B1402" i="37"/>
  <c r="C1402" i="37"/>
  <c r="D1402" i="37"/>
  <c r="B1403" i="37"/>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B1502" i="37"/>
  <c r="C1502" i="37"/>
  <c r="B1503" i="37"/>
  <c r="B1504" i="37"/>
  <c r="B1505" i="37"/>
  <c r="B1506" i="37"/>
  <c r="C1506" i="37"/>
  <c r="G1506" i="37" s="1"/>
  <c r="B1507" i="37"/>
  <c r="C1507" i="37"/>
  <c r="B1508" i="37"/>
  <c r="C1508" i="37"/>
  <c r="H1508" i="37" s="1"/>
  <c r="B1509" i="37"/>
  <c r="C1509" i="37"/>
  <c r="B1510" i="37"/>
  <c r="B1511" i="37"/>
  <c r="B1512" i="37"/>
  <c r="G1512" i="37" s="1"/>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Q3" i="3"/>
  <c r="H1559" i="37"/>
  <c r="H1553" i="37"/>
  <c r="H1549" i="37"/>
  <c r="H1547" i="37"/>
  <c r="H1545" i="37"/>
  <c r="H1543" i="37"/>
  <c r="H1537" i="37"/>
  <c r="H1533" i="37"/>
  <c r="H1529" i="37"/>
  <c r="H1527" i="37"/>
  <c r="H1525" i="37"/>
  <c r="H1523" i="37"/>
  <c r="H1517" i="37"/>
  <c r="H1513" i="37"/>
  <c r="H1507" i="37"/>
  <c r="H1499" i="37"/>
  <c r="H1493" i="37"/>
  <c r="H1491" i="37"/>
  <c r="H1485" i="37"/>
  <c r="H1481" i="37"/>
  <c r="H1477" i="37"/>
  <c r="H1475" i="37"/>
  <c r="H1473" i="37"/>
  <c r="H1467" i="37"/>
  <c r="H1447" i="37"/>
  <c r="H1444" i="37"/>
  <c r="H1443" i="37"/>
  <c r="H1440" i="37"/>
  <c r="H1439" i="37"/>
  <c r="H1438" i="37"/>
  <c r="H1437" i="37"/>
  <c r="H1436" i="37"/>
  <c r="H1435" i="37"/>
  <c r="H1434" i="37"/>
  <c r="H1432" i="37"/>
  <c r="I1432" i="37"/>
  <c r="H1431" i="37"/>
  <c r="H1430" i="37"/>
  <c r="I1430" i="37" s="1"/>
  <c r="H1429" i="37"/>
  <c r="H1428" i="37"/>
  <c r="I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B30" i="3" s="1"/>
  <c r="G25" i="3"/>
  <c r="E25" i="3"/>
  <c r="B25" i="3" s="1"/>
  <c r="G26" i="3"/>
  <c r="E26" i="3" s="1"/>
  <c r="B26" i="3" s="1"/>
  <c r="G27" i="3"/>
  <c r="H27" i="3"/>
  <c r="G28" i="3"/>
  <c r="H28" i="3"/>
  <c r="E28" i="3" s="1"/>
  <c r="B28" i="3" s="1"/>
  <c r="G29" i="3"/>
  <c r="H29" i="3"/>
  <c r="E29" i="3" s="1"/>
  <c r="B29" i="3" s="1"/>
  <c r="G31" i="3"/>
  <c r="H31" i="3"/>
  <c r="G32" i="3"/>
  <c r="H32" i="3"/>
  <c r="G33" i="3"/>
  <c r="H33" i="3"/>
  <c r="E33" i="3" s="1"/>
  <c r="B33" i="3" s="1"/>
  <c r="G34" i="3"/>
  <c r="H34" i="3"/>
  <c r="E34" i="3" s="1"/>
  <c r="B34" i="3" s="1"/>
  <c r="G35" i="3"/>
  <c r="H35" i="3"/>
  <c r="G36" i="3"/>
  <c r="H36" i="3"/>
  <c r="G37" i="3"/>
  <c r="H37" i="3"/>
  <c r="E37" i="3"/>
  <c r="B37" i="3" s="1"/>
  <c r="G38" i="3"/>
  <c r="H38" i="3"/>
  <c r="E38" i="3" s="1"/>
  <c r="B38" i="3" s="1"/>
  <c r="G39" i="3"/>
  <c r="H39" i="3"/>
  <c r="G40" i="3"/>
  <c r="H40" i="3"/>
  <c r="G41" i="3"/>
  <c r="H41" i="3"/>
  <c r="E41" i="3" s="1"/>
  <c r="B41" i="3" s="1"/>
  <c r="G42" i="3"/>
  <c r="H42" i="3"/>
  <c r="G43" i="3"/>
  <c r="H43" i="3"/>
  <c r="G44" i="3"/>
  <c r="H44" i="3"/>
  <c r="G45" i="3"/>
  <c r="H45" i="3"/>
  <c r="E45" i="3" s="1"/>
  <c r="B45" i="3" s="1"/>
  <c r="G46" i="3"/>
  <c r="H46" i="3"/>
  <c r="E46" i="3" s="1"/>
  <c r="B46" i="3" s="1"/>
  <c r="G47" i="3"/>
  <c r="E47" i="3" s="1"/>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s="1"/>
  <c r="B264" i="3" s="1"/>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G285" i="3"/>
  <c r="E285" i="3" s="1"/>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L203" i="3"/>
  <c r="M203" i="3"/>
  <c r="L202" i="3"/>
  <c r="M202" i="3"/>
  <c r="L201" i="3"/>
  <c r="M201" i="3"/>
  <c r="L200" i="3"/>
  <c r="M200" i="3"/>
  <c r="F200" i="3"/>
  <c r="B200" i="3" s="1"/>
  <c r="L199" i="3"/>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47" i="3"/>
  <c r="L7" i="3"/>
  <c r="F7" i="3" s="1"/>
  <c r="F4" i="3" s="1"/>
  <c r="B5" i="3"/>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399" i="37" l="1"/>
  <c r="G1491" i="37"/>
  <c r="H1489" i="37"/>
  <c r="E235" i="27"/>
  <c r="D1200" i="37" s="1"/>
  <c r="F236" i="27"/>
  <c r="G1229" i="37"/>
  <c r="G1251" i="37"/>
  <c r="E263" i="3"/>
  <c r="B263" i="3" s="1"/>
  <c r="G1198" i="37"/>
  <c r="G1142" i="37"/>
  <c r="G1133" i="37"/>
  <c r="G1129" i="37"/>
  <c r="E283" i="3"/>
  <c r="B283" i="3" s="1"/>
  <c r="F247" i="27"/>
  <c r="G1209" i="37"/>
  <c r="F231" i="27"/>
  <c r="G1056" i="37"/>
  <c r="D75" i="27"/>
  <c r="C1040" i="37" s="1"/>
  <c r="F76" i="27"/>
  <c r="F58" i="27"/>
  <c r="G1021" i="37"/>
  <c r="G998" i="37"/>
  <c r="D18" i="27"/>
  <c r="C983" i="37" s="1"/>
  <c r="F122" i="1"/>
  <c r="H179" i="37"/>
  <c r="E43" i="3"/>
  <c r="B43" i="3" s="1"/>
  <c r="F204" i="3"/>
  <c r="B204" i="3" s="1"/>
  <c r="E31" i="3"/>
  <c r="B31" i="3" s="1"/>
  <c r="G403" i="37"/>
  <c r="G402" i="37"/>
  <c r="F201" i="3"/>
  <c r="B201" i="3" s="1"/>
  <c r="G288" i="37"/>
  <c r="G285" i="37"/>
  <c r="H304" i="37"/>
  <c r="G305" i="37"/>
  <c r="G133" i="37"/>
  <c r="G129" i="37"/>
  <c r="E39" i="3"/>
  <c r="B39" i="3" s="1"/>
  <c r="H76" i="37"/>
  <c r="E35" i="3"/>
  <c r="B35" i="3" s="1"/>
  <c r="E260" i="3"/>
  <c r="G367" i="37"/>
  <c r="G287" i="37"/>
  <c r="D204" i="1"/>
  <c r="C194" i="37" s="1"/>
  <c r="F205" i="3"/>
  <c r="B205" i="3" s="1"/>
  <c r="E42" i="3"/>
  <c r="B42" i="3" s="1"/>
  <c r="F177" i="1"/>
  <c r="F167" i="1"/>
  <c r="D160" i="1"/>
  <c r="G134" i="37"/>
  <c r="G130" i="37"/>
  <c r="F292" i="3"/>
  <c r="I7" i="3"/>
  <c r="G223" i="37"/>
  <c r="H1295" i="37"/>
  <c r="G1561" i="37"/>
  <c r="H1561" i="37"/>
  <c r="G1557" i="37"/>
  <c r="G1501" i="37"/>
  <c r="H1501" i="37"/>
  <c r="G1497" i="37"/>
  <c r="G1444" i="37"/>
  <c r="I1444" i="37" s="1"/>
  <c r="G1440" i="37"/>
  <c r="I1440" i="37" s="1"/>
  <c r="G1438" i="37"/>
  <c r="I1438" i="37" s="1"/>
  <c r="G1436" i="37"/>
  <c r="I1436" i="37" s="1"/>
  <c r="G1434" i="37"/>
  <c r="I1434" i="37" s="1"/>
  <c r="I1431" i="37"/>
  <c r="I1429" i="37"/>
  <c r="I1427" i="37"/>
  <c r="G1402" i="37"/>
  <c r="F421" i="1"/>
  <c r="F510" i="1"/>
  <c r="F522" i="1"/>
  <c r="F528"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D1140" i="37" s="1"/>
  <c r="F195" i="27"/>
  <c r="F239" i="27"/>
  <c r="D13" i="33"/>
  <c r="C1425" i="37" s="1"/>
  <c r="D136" i="36"/>
  <c r="C1411" i="37" s="1"/>
  <c r="E96" i="36"/>
  <c r="D1371" i="37" s="1"/>
  <c r="D96" i="36"/>
  <c r="E42" i="36"/>
  <c r="D1317" i="37" s="1"/>
  <c r="D42" i="36"/>
  <c r="E12" i="36"/>
  <c r="D12" i="36"/>
  <c r="C1287" i="37" s="1"/>
  <c r="D30" i="30"/>
  <c r="C1486" i="37" s="1"/>
  <c r="H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G1509" i="37"/>
  <c r="H1509" i="37"/>
  <c r="G1443" i="37"/>
  <c r="G1439" i="37"/>
  <c r="I1439" i="37" s="1"/>
  <c r="G1437" i="37"/>
  <c r="I1437" i="37" s="1"/>
  <c r="G1435" i="37"/>
  <c r="I1435" i="37" s="1"/>
  <c r="G1403" i="37"/>
  <c r="G1401" i="37"/>
  <c r="G1389" i="37"/>
  <c r="G1362" i="37"/>
  <c r="G1360" i="37"/>
  <c r="G1358" i="37"/>
  <c r="G1334" i="37"/>
  <c r="G1330" i="37"/>
  <c r="G1328" i="37"/>
  <c r="G1326" i="37"/>
  <c r="G1315" i="37"/>
  <c r="G1313" i="37"/>
  <c r="G1311" i="37"/>
  <c r="G1294" i="37"/>
  <c r="G1290" i="37"/>
  <c r="G1095" i="37"/>
  <c r="G1093" i="37"/>
  <c r="G1091" i="37"/>
  <c r="G1087" i="37"/>
  <c r="G1085" i="37"/>
  <c r="G1083" i="37"/>
  <c r="G1081" i="37"/>
  <c r="G1079" i="37"/>
  <c r="G1077" i="37"/>
  <c r="G1033" i="37"/>
  <c r="G1031" i="37"/>
  <c r="G1029" i="37"/>
  <c r="G1011" i="37"/>
  <c r="G1009" i="37"/>
  <c r="G1007" i="37"/>
  <c r="G988" i="37"/>
  <c r="G986" i="37"/>
  <c r="G982" i="37"/>
  <c r="G980"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3" i="37"/>
  <c r="G1094" i="37"/>
  <c r="G1092" i="37"/>
  <c r="G1090" i="37"/>
  <c r="G1086" i="37"/>
  <c r="G1084" i="37"/>
  <c r="G1082" i="37"/>
  <c r="G1080" i="37"/>
  <c r="G1078" i="37"/>
  <c r="G1032" i="37"/>
  <c r="G1030" i="37"/>
  <c r="G1028" i="37"/>
  <c r="G1010" i="37"/>
  <c r="G1008" i="37"/>
  <c r="G989" i="37"/>
  <c r="G987" i="37"/>
  <c r="G985" i="37"/>
  <c r="G981" i="37"/>
  <c r="G648" i="37"/>
  <c r="G646" i="37"/>
  <c r="G644" i="37"/>
  <c r="G622" i="37"/>
  <c r="G607" i="37"/>
  <c r="G605" i="37"/>
  <c r="G593" i="37"/>
  <c r="G591" i="37"/>
  <c r="G579" i="37"/>
  <c r="G574" i="37"/>
  <c r="G570" i="37"/>
  <c r="G564" i="37"/>
  <c r="G553" i="37"/>
  <c r="G551" i="37"/>
  <c r="G549" i="37"/>
  <c r="G547" i="37"/>
  <c r="G539" i="37"/>
  <c r="G537" i="37"/>
  <c r="G535" i="37"/>
  <c r="G527" i="37"/>
  <c r="G517" i="37"/>
  <c r="G511" i="37"/>
  <c r="G491" i="37"/>
  <c r="G489" i="37"/>
  <c r="G487" i="37"/>
  <c r="G473" i="37"/>
  <c r="G461" i="37"/>
  <c r="G1110" i="37"/>
  <c r="G1108" i="37"/>
  <c r="G1106" i="37"/>
  <c r="G1072" i="37"/>
  <c r="G1068" i="37"/>
  <c r="G1064" i="37"/>
  <c r="G1060" i="37"/>
  <c r="G1055" i="37"/>
  <c r="G1053" i="37"/>
  <c r="G1051" i="37"/>
  <c r="G1047" i="37"/>
  <c r="G1045" i="37"/>
  <c r="G1043" i="37"/>
  <c r="G1022" i="37"/>
  <c r="G1020" i="37"/>
  <c r="G1018" i="37"/>
  <c r="G999" i="37"/>
  <c r="G997" i="37"/>
  <c r="G995" i="37"/>
  <c r="G993" i="37"/>
  <c r="G991"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D47" i="30" l="1"/>
  <c r="G291" i="3" s="1"/>
  <c r="E291" i="3" s="1"/>
  <c r="B291" i="3" s="1"/>
  <c r="H284" i="3"/>
  <c r="F84" i="27"/>
  <c r="G1040" i="37"/>
  <c r="F18" i="27"/>
  <c r="G983" i="37"/>
  <c r="D13" i="27"/>
  <c r="C978" i="37" s="1"/>
  <c r="F116" i="1"/>
  <c r="F647" i="1"/>
  <c r="F160" i="1"/>
  <c r="G132" i="37"/>
  <c r="E163" i="3"/>
  <c r="B163" i="3" s="1"/>
  <c r="H1104" i="37"/>
  <c r="C1317" i="37"/>
  <c r="F42" i="36"/>
  <c r="C1371" i="37"/>
  <c r="F96" i="36"/>
  <c r="C213" i="37"/>
  <c r="F223" i="1"/>
  <c r="C291" i="37"/>
  <c r="F302" i="1"/>
  <c r="I1448" i="37"/>
  <c r="I1451" i="37"/>
  <c r="I1455" i="37"/>
  <c r="I1461" i="37"/>
  <c r="I1464" i="37"/>
  <c r="E24" i="3"/>
  <c r="B24" i="3" s="1"/>
  <c r="G1049" i="37"/>
  <c r="H635" i="37"/>
  <c r="H213" i="37"/>
  <c r="D1287" i="37"/>
  <c r="K47" i="42"/>
  <c r="C124" i="37"/>
  <c r="F134" i="1"/>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G150" i="37"/>
  <c r="C222" i="37"/>
  <c r="F232" i="1"/>
  <c r="C1457" i="37"/>
  <c r="J54" i="42"/>
  <c r="G585" i="37"/>
  <c r="H585" i="37"/>
  <c r="G1168" i="37"/>
  <c r="H1168" i="37"/>
  <c r="E74" i="27"/>
  <c r="G616" i="37"/>
  <c r="H616" i="37"/>
  <c r="K57" i="42" l="1"/>
  <c r="E284" i="3"/>
  <c r="B284" i="3" s="1"/>
  <c r="F13" i="27"/>
  <c r="J43" i="42"/>
  <c r="H124" i="37"/>
  <c r="G124" i="37"/>
  <c r="G1287" i="37"/>
  <c r="H1287" i="37"/>
  <c r="G295" i="3"/>
  <c r="E295" i="3" s="1"/>
  <c r="B295" i="3" s="1"/>
  <c r="G1116" i="37"/>
  <c r="G1371" i="37"/>
  <c r="H1371" i="37"/>
  <c r="H1317" i="37"/>
  <c r="G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Q19" i="3" s="1"/>
  <c r="F645" i="1"/>
  <c r="D637" i="37" l="1"/>
  <c r="G157" i="3" s="1"/>
  <c r="E157" i="3" s="1"/>
  <c r="K42" i="42"/>
  <c r="C637" i="37"/>
  <c r="F649" i="1"/>
  <c r="J42" i="42"/>
  <c r="C636" i="37"/>
  <c r="F648" i="1"/>
  <c r="J41" i="42"/>
  <c r="G633" i="37"/>
  <c r="H633" i="37"/>
  <c r="G632" i="37"/>
  <c r="H632" i="37"/>
  <c r="B25" i="42" l="1"/>
  <c r="J3" i="3" s="1"/>
  <c r="G637" i="37"/>
  <c r="H637" i="37"/>
  <c r="B157" i="3"/>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<sst xmlns="http://schemas.openxmlformats.org/spreadsheetml/2006/main" count="4758" uniqueCount="4302">
  <si>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</si>
  <si>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</si>
  <si>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</si>
  <si>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</si>
  <si>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</si>
  <si>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</si>
  <si>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</si>
  <si>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</si>
  <si>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</si>
  <si>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</si>
  <si>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</si>
  <si>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</si>
  <si>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</si>
  <si>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</si>
  <si>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</si>
  <si>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</si>
  <si>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</si>
  <si>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</si>
  <si>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</si>
  <si>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</si>
  <si>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</si>
  <si>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</si>
  <si>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</si>
  <si>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</si>
  <si>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</si>
  <si>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</si>
  <si>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</si>
  <si>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</si>
  <si>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</si>
  <si>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</si>
  <si>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</si>
  <si>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</si>
  <si>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</si>
  <si>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</si>
  <si>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</si>
  <si>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</si>
  <si>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</si>
  <si>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</si>
  <si>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</si>
  <si>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</si>
  <si>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</si>
  <si>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</si>
  <si>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</si>
  <si>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</si>
  <si>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</si>
  <si>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</si>
  <si>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</si>
  <si>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</si>
  <si>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</si>
  <si>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</si>
  <si>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</si>
  <si>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</si>
  <si>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</si>
  <si>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</si>
  <si>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</si>
  <si>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</si>
  <si>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</si>
  <si>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</si>
  <si>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</si>
  <si>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</si>
  <si>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</si>
  <si>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</si>
  <si>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</si>
  <si>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</si>
  <si>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</si>
  <si>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</si>
  <si>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</si>
  <si>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</si>
  <si>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</si>
  <si>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</si>
  <si>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</si>
  <si>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</si>
  <si>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</si>
  <si>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</si>
  <si>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</si>
  <si>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</si>
  <si>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</si>
  <si>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</si>
  <si>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</si>
  <si>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</si>
  <si>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</si>
  <si>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</si>
  <si>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</si>
  <si>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</si>
  <si>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</si>
  <si>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</si>
  <si>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</si>
  <si>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</si>
  <si>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</si>
  <si>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</si>
  <si>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</si>
  <si>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</si>
  <si>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</si>
  <si>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</si>
  <si>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</si>
  <si>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</si>
  <si>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</si>
  <si>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</si>
  <si>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</si>
  <si>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</si>
  <si>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</si>
  <si>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</si>
  <si>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</si>
  <si>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</si>
  <si>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</si>
  <si>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</si>
  <si>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</si>
  <si>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</si>
  <si>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</si>
  <si>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</si>
  <si>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</si>
  <si>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</si>
  <si>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</si>
  <si>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</si>
  <si>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</si>
  <si>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</si>
  <si>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</si>
  <si>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</si>
  <si>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</si>
  <si>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</si>
  <si>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</si>
  <si>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</si>
  <si>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</si>
  <si>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</si>
  <si>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</si>
  <si>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</si>
  <si>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</si>
  <si>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</si>
  <si>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</si>
  <si>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</si>
  <si>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</si>
  <si>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</si>
  <si>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</si>
  <si>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</si>
  <si>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</si>
  <si>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</si>
  <si>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</si>
  <si>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</si>
  <si>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</si>
  <si>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</si>
  <si>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</si>
  <si>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</si>
  <si>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</si>
  <si>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</si>
  <si>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</si>
  <si>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</si>
  <si>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</si>
  <si>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</si>
  <si>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</si>
  <si>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</si>
  <si>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</si>
  <si>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</si>
  <si>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</si>
  <si>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</si>
  <si>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</si>
  <si>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</si>
  <si>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</si>
  <si>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</si>
  <si>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</si>
  <si>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</si>
  <si>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</si>
  <si>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</si>
  <si>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</si>
  <si>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</si>
  <si>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</si>
  <si>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</si>
  <si>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</si>
  <si>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</si>
  <si>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</si>
  <si>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</si>
  <si>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</si>
  <si>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</si>
  <si>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</si>
  <si>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</si>
  <si>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</si>
  <si>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</si>
  <si>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</si>
  <si>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</si>
  <si>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</si>
  <si>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</si>
  <si>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</si>
  <si>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</si>
  <si>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</si>
  <si>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</si>
  <si>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</si>
  <si>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</si>
  <si>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</si>
  <si>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</si>
  <si>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</si>
  <si>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</si>
  <si>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</si>
  <si>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</si>
  <si>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</si>
  <si>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</si>
  <si>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</si>
  <si>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</si>
  <si>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</si>
  <si>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</si>
  <si>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</si>
  <si>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</si>
  <si>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</si>
  <si>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</si>
  <si>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</si>
  <si>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</si>
  <si>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</si>
  <si>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</si>
  <si>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</si>
  <si>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</si>
  <si>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</si>
  <si>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</si>
  <si>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</si>
  <si>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</si>
  <si>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</si>
  <si>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</si>
  <si>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</si>
  <si>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</si>
  <si>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</si>
  <si>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</si>
  <si>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</si>
  <si>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</si>
  <si>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</si>
  <si>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</si>
  <si>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</si>
  <si>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</si>
  <si>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</si>
  <si>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</si>
  <si>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</si>
  <si>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</si>
  <si>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</si>
  <si>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</si>
  <si>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</si>
  <si>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</si>
  <si>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</si>
  <si>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</si>
  <si>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</si>
  <si>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</si>
  <si>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</si>
  <si>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</si>
  <si>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</si>
  <si>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</si>
  <si>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</si>
  <si>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</si>
  <si>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</si>
  <si>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</si>
  <si>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</si>
  <si>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</si>
  <si>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</si>
  <si>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</si>
  <si>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</si>
  <si>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</si>
  <si>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</si>
  <si>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</si>
  <si>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</si>
  <si>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</si>
  <si>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</si>
  <si>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</si>
  <si>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</si>
  <si>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</si>
  <si>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</si>
  <si>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</si>
  <si>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</si>
  <si>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</si>
  <si>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</si>
  <si>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</si>
  <si>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</si>
  <si>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</si>
  <si>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</si>
  <si>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</si>
  <si>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</si>
  <si>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</si>
  <si>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</si>
  <si>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</si>
  <si>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</si>
  <si>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</si>
  <si>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</si>
  <si>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</si>
  <si>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</si>
  <si>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</si>
  <si>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</si>
  <si>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</si>
  <si>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</si>
  <si>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</si>
  <si>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</si>
  <si>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</si>
  <si>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</si>
  <si>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</si>
  <si>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</si>
  <si>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</si>
  <si>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</si>
  <si>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</si>
  <si>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</si>
  <si>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</si>
  <si>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</si>
  <si>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</si>
  <si>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</si>
  <si>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</si>
  <si>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</si>
  <si>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</si>
  <si>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</si>
  <si>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</si>
  <si>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</si>
  <si>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</si>
  <si>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</si>
  <si>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</si>
  <si>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</si>
  <si>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</si>
  <si>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</si>
  <si>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</si>
  <si>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</si>
  <si>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</si>
  <si>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</si>
  <si>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</si>
  <si>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</si>
  <si>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</si>
  <si>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</si>
  <si>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</si>
  <si>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</si>
  <si>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</si>
  <si>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</si>
  <si>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</si>
  <si>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</si>
  <si>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</si>
  <si>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</si>
  <si>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</si>
  <si>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</si>
  <si>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</si>
  <si>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</si>
  <si>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</si>
  <si>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</si>
  <si>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</si>
  <si>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</si>
  <si>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</si>
  <si>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</si>
  <si>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</si>
  <si>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</si>
  <si>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</si>
  <si>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</si>
  <si>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</si>
  <si>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</si>
  <si>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</si>
  <si>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</si>
  <si>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</si>
  <si>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</si>
  <si>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</si>
  <si>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</si>
  <si>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</si>
  <si>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</si>
  <si>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</si>
  <si>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</si>
  <si>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</si>
  <si>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</si>
  <si>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</si>
  <si>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</si>
  <si>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</si>
  <si>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</si>
  <si>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</si>
  <si>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</si>
  <si>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</si>
  <si>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</si>
  <si>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</si>
  <si>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</si>
  <si>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</si>
  <si>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</si>
  <si>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</si>
  <si>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</si>
  <si>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</si>
  <si>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</si>
  <si>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</si>
  <si>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</si>
  <si>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</si>
  <si>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</si>
  <si>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</si>
  <si>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</si>
  <si>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</si>
  <si>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</si>
  <si>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</si>
  <si>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</si>
  <si>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</si>
  <si>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</si>
  <si>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</si>
  <si>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</si>
  <si>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</si>
  <si>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</si>
  <si>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</si>
  <si>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</si>
  <si>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</si>
  <si>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</si>
  <si>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</si>
  <si>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</si>
  <si>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</si>
  <si>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</si>
  <si>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</si>
  <si>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</si>
  <si>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</si>
  <si>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</si>
  <si>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</si>
  <si>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</si>
  <si>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</si>
  <si>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</si>
  <si>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</si>
  <si>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</si>
  <si>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</si>
  <si>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</si>
  <si>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</si>
  <si>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</si>
  <si>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</si>
  <si>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</si>
  <si>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</si>
  <si>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</si>
  <si>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</si>
  <si>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</si>
  <si>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</si>
  <si>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</si>
  <si>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</si>
  <si>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</si>
  <si>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</si>
  <si>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</si>
  <si>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</si>
  <si>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</si>
  <si>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</si>
  <si>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</si>
  <si>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</si>
  <si>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</si>
  <si>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</si>
  <si>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</si>
  <si>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</si>
  <si>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</si>
  <si>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</si>
  <si>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</si>
  <si>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</si>
  <si>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</si>
  <si>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</si>
  <si>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</si>
  <si>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</si>
  <si>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</si>
  <si>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</si>
  <si>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</si>
  <si>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</si>
  <si>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</si>
  <si>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</si>
  <si>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</si>
  <si>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</si>
  <si>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</si>
  <si>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</si>
  <si>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</si>
  <si>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</si>
  <si>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</si>
  <si>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</si>
  <si>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</si>
  <si>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</si>
  <si>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</si>
  <si>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</si>
  <si>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</si>
  <si>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</si>
  <si>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</si>
  <si>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</si>
  <si>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</si>
  <si>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</si>
  <si>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</si>
  <si>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</si>
  <si>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</si>
  <si>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</si>
  <si>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</si>
  <si>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</si>
  <si>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</si>
  <si>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</si>
  <si>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</si>
  <si>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</si>
  <si>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</si>
  <si>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</si>
  <si>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</si>
  <si>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</si>
  <si>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</si>
  <si>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</si>
  <si>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</si>
  <si>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</si>
  <si>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</si>
  <si>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</si>
  <si>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</si>
  <si>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</si>
  <si>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</si>
  <si>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</si>
  <si>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</si>
  <si>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</si>
  <si>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</si>
  <si>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</si>
  <si>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</si>
  <si>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</si>
  <si>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</si>
  <si>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</si>
  <si>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</si>
  <si>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</si>
  <si>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</si>
  <si>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</si>
  <si>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</si>
  <si>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</si>
  <si>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</si>
  <si>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</si>
  <si>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</si>
  <si>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</si>
  <si>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</si>
  <si>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</si>
  <si>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</si>
  <si>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</si>
  <si>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</si>
  <si>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</si>
  <si>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</si>
  <si>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</si>
  <si>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</si>
  <si>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</si>
  <si>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</si>
  <si>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</si>
  <si>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</si>
  <si>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</si>
  <si>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</si>
  <si>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</si>
  <si>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</si>
  <si>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</si>
  <si>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</si>
  <si>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</si>
  <si>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</si>
  <si>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</si>
  <si>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</si>
  <si>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</si>
  <si>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</si>
  <si>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</si>
  <si>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</si>
  <si>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</si>
  <si>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</si>
  <si>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</si>
  <si>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</si>
  <si>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</si>
  <si>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</si>
  <si>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</si>
  <si>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</si>
  <si>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</si>
  <si>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</si>
  <si>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</si>
  <si>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</si>
  <si>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</si>
  <si>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</si>
  <si>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</si>
  <si>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</si>
  <si>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</si>
  <si>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</si>
  <si>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</si>
  <si>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</si>
  <si>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</si>
  <si>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</si>
  <si>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</si>
  <si>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</si>
  <si>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</si>
  <si>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</si>
  <si>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</si>
  <si>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</si>
  <si>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</si>
  <si>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</si>
  <si>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</si>
  <si>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</si>
  <si>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</si>
  <si>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</si>
  <si>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</si>
  <si>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</si>
  <si>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</si>
  <si>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</si>
  <si>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</si>
  <si>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</si>
  <si>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</si>
  <si>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</si>
  <si>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</si>
  <si>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</si>
  <si>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</si>
  <si>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</si>
  <si>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</si>
  <si>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</si>
  <si>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</si>
  <si>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</si>
  <si>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</si>
  <si>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</si>
  <si>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</si>
  <si>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</si>
  <si>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</si>
  <si>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</si>
  <si>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</si>
  <si>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</si>
  <si>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</si>
  <si>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</si>
  <si>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</si>
  <si>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</si>
  <si>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</si>
  <si>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</si>
  <si>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</si>
  <si>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</si>
  <si>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</si>
  <si>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</si>
  <si>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</si>
  <si>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</si>
  <si>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</si>
  <si>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</si>
  <si>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</si>
  <si>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</si>
  <si>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</si>
  <si>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</si>
  <si>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</si>
  <si>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</si>
  <si>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</si>
  <si>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</si>
  <si>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</si>
  <si>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</si>
  <si>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</si>
  <si>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</si>
  <si>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</si>
  <si>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</si>
  <si>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</si>
  <si>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</si>
  <si>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</si>
  <si>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</si>
  <si>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</si>
  <si>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</si>
  <si>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</si>
  <si>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</si>
  <si>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</si>
  <si>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</si>
  <si>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</si>
  <si>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</si>
  <si>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</si>
  <si>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</si>
  <si>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</si>
  <si>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</si>
  <si>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</si>
  <si>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</si>
  <si>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</si>
  <si>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</si>
  <si>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</si>
  <si>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</si>
  <si>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</si>
  <si>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</si>
  <si>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</si>
  <si>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</si>
  <si>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</si>
  <si>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</si>
  <si>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</si>
  <si>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</si>
  <si>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</si>
  <si>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</si>
  <si>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</si>
  <si>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</si>
  <si>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</si>
  <si>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</si>
  <si>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</si>
  <si>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</si>
  <si>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</si>
  <si>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</si>
  <si>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</si>
  <si>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</si>
  <si>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</si>
  <si>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</si>
  <si>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</si>
  <si>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</si>
  <si>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</si>
  <si>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</si>
  <si>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</si>
  <si>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</si>
  <si>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</si>
  <si>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</si>
  <si>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</si>
  <si>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</si>
  <si>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</si>
  <si>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</si>
  <si>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</si>
  <si>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</si>
  <si>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</si>
  <si>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</si>
  <si>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</si>
  <si>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</si>
  <si>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</si>
  <si>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</si>
  <si>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</si>
  <si>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</si>
  <si>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</si>
  <si>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</si>
  <si>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</si>
  <si>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</si>
  <si>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</si>
  <si>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</si>
  <si>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</si>
  <si>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</si>
  <si>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</si>
  <si>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</si>
  <si>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</si>
  <si>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</si>
  <si>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</si>
  <si>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</si>
  <si>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</si>
  <si>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</si>
  <si>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</si>
  <si>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</si>
  <si>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</si>
  <si>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</si>
  <si>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</si>
  <si>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</si>
  <si>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</si>
  <si>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</si>
  <si>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</si>
  <si>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</si>
  <si>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</si>
  <si>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</si>
  <si>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</si>
  <si>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</si>
  <si>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</si>
  <si>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</si>
  <si>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</si>
  <si>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</si>
  <si>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</si>
  <si>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</si>
  <si>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</si>
  <si>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</si>
  <si>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</si>
  <si>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</si>
  <si>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</si>
  <si>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</si>
  <si>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</si>
  <si>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</si>
  <si>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</si>
  <si>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</si>
  <si>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</si>
  <si>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</si>
  <si>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</si>
  <si>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</si>
  <si>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</si>
  <si>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</si>
  <si>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</si>
  <si>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</si>
  <si>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</si>
  <si>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</si>
  <si>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</si>
  <si>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</si>
  <si>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</si>
  <si>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</si>
  <si>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</si>
  <si>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</si>
  <si>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</si>
  <si>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</si>
  <si>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</si>
  <si>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</si>
  <si>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</si>
  <si>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</si>
  <si>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</si>
  <si>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</si>
  <si>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</si>
  <si>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</si>
  <si>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</si>
  <si>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</si>
  <si>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</si>
  <si>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</si>
  <si>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</si>
  <si>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</si>
  <si>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</si>
  <si>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</si>
  <si>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</si>
  <si>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</si>
  <si>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</si>
  <si>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</si>
  <si>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</si>
  <si>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</si>
  <si>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</si>
  <si>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</si>
  <si>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</si>
  <si>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</si>
  <si>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</si>
  <si>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</si>
  <si>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</si>
  <si>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</si>
  <si>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</si>
  <si>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</si>
  <si>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</si>
  <si>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</si>
  <si>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</si>
  <si>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</si>
  <si>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</si>
  <si>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</si>
  <si>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</si>
  <si>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</si>
  <si>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</si>
  <si>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</si>
  <si>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</si>
  <si>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</si>
  <si>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</si>
  <si>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</si>
  <si>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</si>
  <si>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</si>
  <si>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</si>
  <si>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</si>
  <si>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</si>
  <si>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</si>
  <si>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</si>
  <si>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</si>
  <si>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</si>
  <si>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</si>
  <si>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</si>
  <si>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</si>
  <si>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</si>
  <si>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</si>
  <si>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</si>
  <si>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</si>
  <si>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</si>
  <si>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</si>
  <si>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</si>
  <si>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</si>
  <si>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</si>
  <si>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</si>
  <si>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</si>
  <si>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</si>
  <si>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</si>
  <si>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</si>
  <si>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</si>
  <si>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</si>
  <si>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</si>
  <si>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</si>
  <si>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</si>
  <si>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</si>
  <si>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</si>
  <si>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</si>
  <si>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</si>
  <si>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</si>
  <si>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</si>
  <si>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</si>
  <si>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</si>
  <si>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</si>
  <si>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</si>
  <si>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</si>
  <si>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</si>
  <si>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</si>
  <si>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</si>
  <si>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</si>
  <si>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</si>
  <si>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</si>
  <si>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</si>
  <si>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</si>
  <si>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</si>
  <si>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</si>
  <si>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</si>
  <si>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</si>
  <si>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</si>
  <si>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</si>
  <si>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</si>
  <si>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</si>
  <si>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</si>
  <si>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</si>
  <si>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</si>
  <si>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</si>
  <si>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</si>
  <si>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</si>
  <si>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</si>
  <si>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</si>
  <si>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</si>
  <si>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</si>
  <si>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</si>
  <si>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</si>
  <si>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</si>
  <si>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</si>
  <si>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</si>
  <si>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</si>
  <si>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</si>
  <si>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</si>
  <si>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</si>
  <si>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</si>
  <si>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</si>
  <si>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</si>
  <si>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</si>
  <si>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</si>
  <si>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</si>
  <si>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</si>
  <si>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</si>
  <si>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</si>
  <si>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</si>
  <si>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</si>
  <si>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</si>
  <si>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</si>
  <si>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</si>
  <si>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</si>
  <si>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</si>
  <si>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</si>
  <si>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</si>
  <si>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</si>
  <si>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</si>
  <si>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</si>
  <si>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</si>
  <si>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</si>
  <si>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</si>
  <si>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</si>
  <si>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</si>
  <si>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</si>
  <si>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</si>
  <si>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</si>
  <si>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</si>
  <si>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</si>
  <si>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</si>
  <si>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</si>
  <si>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</si>
  <si>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</si>
  <si>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</si>
  <si>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</si>
  <si>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</si>
  <si>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</si>
  <si>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</si>
  <si>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</si>
  <si>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</si>
  <si>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</si>
  <si>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</si>
  <si>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</si>
  <si>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</si>
  <si>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</si>
  <si>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</si>
  <si>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</si>
  <si>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</si>
  <si>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</si>
  <si>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</si>
  <si>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</si>
  <si>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</si>
  <si>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</si>
  <si>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</si>
  <si>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</si>
  <si>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</si>
  <si>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</si>
  <si>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</si>
  <si>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</si>
  <si>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</si>
  <si>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</si>
  <si>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</si>
  <si>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</si>
  <si>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</si>
  <si>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</si>
  <si>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</si>
  <si>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</si>
  <si>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</si>
  <si>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</si>
  <si>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</si>
  <si>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</si>
  <si>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</si>
  <si>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</si>
  <si>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</si>
  <si>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</si>
  <si>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</si>
  <si>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</si>
  <si>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</si>
  <si>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</si>
  <si>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</si>
  <si>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</si>
  <si>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</si>
  <si>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</si>
  <si>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</si>
  <si>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</si>
  <si>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</si>
  <si>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</si>
  <si>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</si>
  <si>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</si>
  <si>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</si>
  <si>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</si>
  <si>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</si>
  <si>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</si>
  <si>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</si>
  <si>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</si>
  <si>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</si>
  <si>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</si>
  <si>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</si>
  <si>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</si>
  <si>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</si>
  <si>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</si>
  <si>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</si>
  <si>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</si>
  <si>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</si>
  <si>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</si>
  <si>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</si>
  <si>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</si>
  <si>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</si>
  <si>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</si>
  <si>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</si>
  <si>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</si>
  <si>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</si>
  <si>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</si>
  <si>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</si>
  <si>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</si>
  <si>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</si>
  <si>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</si>
  <si>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</si>
  <si>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</si>
  <si>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</si>
  <si>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</si>
  <si>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</si>
  <si>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</si>
  <si>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</si>
  <si>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</si>
  <si>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</si>
  <si>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</si>
  <si>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</si>
  <si>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</si>
  <si>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</si>
  <si>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</si>
  <si>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</si>
  <si>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</si>
  <si>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</si>
  <si>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</si>
  <si>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</si>
  <si>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</si>
  <si>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</si>
  <si>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</si>
  <si>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</si>
  <si>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</si>
  <si>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</si>
  <si>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</si>
  <si>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</si>
  <si>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</si>
  <si>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</si>
  <si>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</si>
  <si>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</si>
  <si>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</si>
  <si>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</si>
  <si>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</si>
  <si>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</si>
  <si>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</si>
  <si>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</si>
  <si>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</si>
  <si>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</si>
  <si>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</si>
  <si>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</si>
  <si>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</si>
  <si>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</si>
  <si>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</si>
  <si>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</si>
  <si>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</si>
  <si>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</si>
  <si>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</si>
  <si>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</si>
  <si>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</si>
  <si>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</si>
  <si>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</si>
  <si>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</si>
  <si>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</si>
  <si>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</si>
  <si>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</si>
  <si>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</si>
  <si>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</si>
  <si>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</si>
  <si>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</si>
  <si>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</si>
  <si>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</si>
  <si>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</si>
  <si>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</si>
  <si>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</si>
  <si>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</si>
  <si>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</si>
  <si>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</si>
  <si>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</si>
  <si>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</si>
  <si>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</si>
  <si>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</si>
  <si>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</si>
  <si>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</si>
  <si>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</si>
  <si>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</si>
  <si>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</si>
  <si>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</si>
  <si>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</si>
  <si>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</si>
  <si>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</si>
  <si>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</si>
  <si>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</si>
  <si>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</si>
  <si>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</si>
  <si>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</si>
  <si>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</si>
  <si>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</si>
  <si>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</si>
  <si>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</si>
  <si>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</si>
  <si>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</si>
  <si>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</si>
  <si>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</si>
  <si>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</si>
  <si>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</si>
  <si>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</si>
  <si>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</si>
  <si>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</si>
  <si>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</si>
  <si>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</si>
  <si>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</si>
  <si>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</si>
  <si>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</si>
  <si>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</si>
  <si>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</si>
  <si>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</si>
  <si>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</si>
  <si>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</si>
  <si>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</si>
  <si>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</si>
  <si>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</si>
  <si>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</si>
  <si>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</si>
  <si>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</si>
  <si>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</si>
  <si>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</si>
  <si>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</si>
  <si>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</si>
  <si>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</si>
  <si>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</si>
  <si>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</si>
  <si>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</si>
  <si>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</si>
  <si>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</si>
  <si>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</si>
  <si>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</si>
  <si>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</si>
  <si>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</si>
  <si>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</si>
  <si>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</si>
  <si>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</si>
  <si>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</si>
  <si>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</si>
  <si>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</si>
  <si>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</si>
  <si>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</si>
  <si>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</si>
  <si>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</si>
  <si>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</si>
  <si>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</si>
  <si>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</si>
  <si>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</si>
  <si>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</si>
  <si>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</si>
  <si>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</si>
  <si>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</si>
  <si>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</si>
  <si>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</si>
  <si>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</si>
  <si>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</si>
  <si>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</si>
  <si>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</si>
  <si>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</si>
  <si>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</si>
  <si>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</si>
  <si>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</si>
  <si>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</si>
  <si>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</si>
  <si>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</si>
  <si>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</si>
  <si>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</si>
  <si>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</si>
  <si>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</si>
  <si>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</si>
  <si>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</si>
  <si>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</si>
  <si>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</si>
  <si>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</si>
  <si>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</si>
  <si>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</si>
  <si>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</si>
  <si>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</si>
  <si>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</si>
  <si>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</si>
  <si>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</si>
  <si>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</si>
  <si>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</si>
  <si>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</si>
  <si>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</si>
  <si>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</si>
  <si>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</si>
  <si>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</si>
  <si>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</si>
  <si>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</si>
  <si>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</si>
  <si>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</si>
  <si>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</si>
  <si>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</si>
  <si>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</si>
  <si>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</si>
  <si>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</si>
  <si>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</si>
  <si>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</si>
  <si>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</si>
  <si>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</si>
  <si>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</si>
  <si>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</si>
  <si>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</si>
  <si>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</si>
  <si>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</si>
  <si>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</si>
  <si>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</si>
  <si>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</si>
  <si>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</si>
  <si>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</si>
  <si>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</si>
  <si>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</si>
  <si>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</si>
  <si>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</si>
  <si>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</si>
  <si>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</si>
  <si>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</si>
  <si>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</si>
  <si>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</si>
  <si>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</si>
  <si>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</si>
  <si>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</si>
  <si>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</si>
  <si>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</si>
  <si>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</si>
  <si>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</si>
  <si>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</si>
  <si>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</si>
  <si>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</si>
  <si>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</si>
  <si>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</si>
  <si>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</si>
  <si>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</si>
  <si>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</si>
  <si>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</si>
  <si>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</si>
  <si>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</si>
  <si>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</si>
  <si>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</si>
  <si>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</si>
  <si>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</si>
  <si>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</si>
  <si>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</si>
  <si>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</si>
  <si>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</si>
  <si>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</si>
  <si>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</si>
  <si>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</si>
  <si>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</si>
  <si>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</si>
  <si>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</si>
  <si>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</si>
  <si>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</si>
  <si>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</si>
  <si>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</si>
  <si>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</si>
  <si>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</si>
  <si>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</si>
  <si>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</si>
  <si>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</si>
  <si>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</si>
  <si>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</si>
  <si>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</si>
  <si>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</si>
  <si>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</si>
  <si>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</si>
  <si>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</si>
  <si>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</si>
  <si>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</si>
  <si>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</si>
  <si>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</si>
  <si>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</si>
  <si>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</si>
  <si>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</si>
  <si>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</si>
  <si>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</si>
  <si>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</si>
  <si>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</si>
  <si>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</si>
  <si>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</si>
  <si>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</si>
  <si>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</si>
  <si>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</si>
  <si>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</si>
  <si>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</si>
  <si>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</si>
  <si>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</si>
  <si>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</si>
  <si>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</si>
  <si>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</si>
  <si>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</si>
  <si>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</si>
  <si>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</si>
  <si>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</si>
  <si>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</si>
  <si>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</si>
  <si>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</si>
  <si>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</si>
  <si>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</si>
  <si>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</si>
  <si>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</si>
  <si>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</si>
  <si>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</si>
  <si>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</si>
  <si>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</si>
  <si>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</si>
  <si>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</si>
  <si>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</si>
  <si>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</si>
  <si>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</si>
  <si>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</si>
  <si>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</si>
  <si>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</si>
  <si>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</si>
  <si>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</si>
  <si>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</si>
  <si>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</si>
  <si>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</si>
  <si>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</si>
  <si>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</si>
  <si>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</si>
  <si>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</si>
  <si>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</si>
  <si>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</si>
  <si>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</si>
  <si>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</si>
  <si>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</si>
  <si>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</si>
  <si>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</si>
  <si>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</si>
  <si>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</si>
  <si>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</si>
  <si>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</si>
  <si>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</si>
  <si>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</si>
  <si>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</si>
  <si>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</si>
  <si>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</si>
  <si>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</si>
  <si>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</si>
  <si>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</si>
  <si>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</si>
  <si>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</si>
  <si>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</si>
  <si>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</si>
  <si>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</si>
  <si>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</si>
  <si>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</si>
  <si>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</si>
  <si>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</si>
  <si>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</si>
  <si>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</si>
  <si>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</si>
  <si>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</si>
  <si>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</si>
  <si>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</si>
  <si>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</si>
  <si>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</si>
  <si>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</si>
  <si>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</si>
  <si>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</si>
  <si>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</si>
  <si>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</si>
  <si>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</si>
  <si>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</si>
  <si>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</si>
  <si>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</si>
  <si>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</si>
  <si>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</si>
  <si>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</si>
  <si>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</si>
  <si>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</si>
  <si>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</si>
  <si>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</si>
  <si>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</si>
  <si>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</si>
  <si>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</si>
  <si>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</si>
  <si>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</si>
  <si>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</si>
  <si>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</si>
  <si>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</si>
  <si>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</si>
  <si>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</si>
  <si>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</si>
  <si>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</si>
  <si>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</si>
  <si>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</si>
  <si>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</si>
  <si>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</si>
  <si>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</si>
  <si>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</si>
  <si>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</si>
  <si>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</si>
  <si>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</si>
  <si>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</si>
  <si>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</si>
  <si>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</si>
  <si>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</si>
  <si>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</si>
  <si>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</si>
  <si>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</si>
  <si>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</si>
  <si>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</si>
  <si>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</si>
  <si>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</si>
  <si>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</si>
  <si>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</si>
  <si>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</si>
  <si>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</si>
  <si>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</si>
  <si>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</si>
  <si>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</si>
  <si>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</si>
  <si>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</si>
  <si>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</si>
  <si>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</si>
  <si>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</si>
  <si>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</si>
  <si>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</si>
  <si>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</si>
  <si>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</si>
  <si>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</si>
  <si>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</si>
  <si>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</si>
  <si>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</si>
  <si>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</si>
  <si>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</si>
  <si>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</si>
  <si>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</si>
  <si>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</si>
  <si>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</si>
  <si>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</si>
  <si>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</si>
  <si>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</si>
  <si>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</si>
  <si>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</si>
  <si>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</si>
  <si>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</si>
  <si>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</si>
  <si>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</si>
  <si>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</si>
  <si>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</si>
  <si>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</si>
  <si>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</si>
  <si>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</si>
  <si>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</si>
  <si>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</si>
  <si>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</si>
  <si>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</si>
  <si>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</si>
  <si>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</si>
  <si>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</si>
  <si>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</si>
  <si>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</si>
  <si>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</si>
  <si>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</si>
  <si>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</si>
  <si>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</si>
  <si>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</si>
  <si>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</si>
  <si>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</si>
  <si>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</si>
  <si>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</si>
  <si>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</si>
  <si>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</si>
  <si>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</si>
  <si>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</si>
  <si>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</si>
  <si>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</si>
  <si>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</si>
  <si>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</si>
  <si>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</si>
  <si>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</si>
  <si>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</si>
  <si>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</si>
  <si>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</si>
  <si>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</si>
  <si>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</si>
  <si>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</si>
  <si>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</si>
  <si>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</si>
  <si>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</si>
  <si>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</si>
  <si>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</si>
  <si>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</si>
  <si>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</si>
  <si>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</si>
  <si>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</si>
  <si>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</si>
  <si>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</si>
  <si>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</si>
  <si>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</si>
  <si>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</si>
  <si>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</si>
  <si>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</si>
  <si>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</si>
  <si>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</si>
  <si>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</si>
  <si>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</si>
  <si>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</si>
  <si>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</si>
  <si>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</si>
  <si>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</si>
  <si>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</si>
  <si>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</si>
  <si>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</si>
  <si>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</si>
  <si>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</si>
  <si>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</si>
  <si>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</si>
  <si>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</si>
  <si>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</si>
  <si>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</si>
  <si>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</si>
  <si>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</si>
  <si>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</si>
  <si>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</si>
  <si>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</si>
  <si>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</si>
  <si>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</si>
  <si>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</si>
  <si>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</si>
  <si>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</si>
  <si>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</si>
  <si>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</si>
  <si>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</si>
  <si>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</si>
  <si>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</si>
  <si>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</si>
  <si>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</si>
  <si>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</si>
  <si>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</si>
  <si>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</si>
  <si>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</si>
  <si>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</si>
  <si>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</si>
  <si>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</si>
  <si>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</si>
  <si>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</si>
  <si>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</si>
  <si>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</si>
  <si>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</si>
  <si>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</si>
  <si>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</si>
  <si>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</si>
  <si>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</si>
  <si>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</si>
  <si>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</si>
  <si>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</si>
  <si>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</si>
  <si>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</si>
  <si>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</si>
  <si>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</si>
  <si>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</si>
  <si>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</si>
  <si>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</si>
  <si>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</si>
  <si>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</si>
  <si>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</si>
  <si>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</si>
  <si>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</si>
  <si>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</si>
  <si>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</si>
  <si>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</si>
  <si>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</si>
  <si>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</si>
  <si>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</si>
  <si>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</si>
  <si>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</si>
  <si>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</si>
  <si>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</si>
  <si>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</si>
  <si>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</si>
  <si>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</si>
  <si>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</si>
  <si>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</si>
  <si>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</si>
  <si>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</si>
  <si>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</si>
  <si>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</si>
  <si>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</si>
  <si>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</si>
  <si>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</si>
  <si>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</si>
  <si>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</si>
  <si>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</si>
  <si>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</si>
  <si>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</si>
  <si>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</si>
  <si>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</si>
  <si>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</si>
  <si>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</si>
  <si>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</si>
  <si>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</si>
  <si>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</si>
  <si>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</si>
  <si>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</si>
  <si>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</si>
  <si>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</si>
  <si>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</si>
  <si>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</si>
  <si>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</si>
  <si>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</si>
  <si>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</si>
  <si>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</si>
  <si>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</si>
  <si>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</si>
  <si>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</si>
  <si>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</si>
  <si>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</si>
  <si>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</si>
  <si>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</si>
  <si>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</si>
  <si>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</si>
  <si>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</si>
  <si>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</si>
  <si>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</si>
  <si>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</si>
  <si>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</si>
  <si>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</si>
  <si>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</si>
  <si>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</si>
  <si>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</si>
  <si>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</si>
  <si>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</si>
  <si>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</si>
  <si>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</si>
  <si>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</si>
  <si>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</si>
  <si>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</si>
  <si>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</si>
  <si>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</si>
  <si>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</si>
  <si>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</si>
  <si>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</si>
  <si>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</si>
  <si>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</si>
  <si>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</si>
  <si>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</si>
  <si>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</si>
  <si>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</si>
  <si>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</si>
  <si>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</si>
  <si>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</si>
  <si>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</si>
  <si>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</si>
  <si>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</si>
  <si>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</si>
  <si>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</si>
  <si>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</si>
  <si>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</si>
  <si>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</si>
  <si>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</si>
  <si>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</si>
  <si>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</si>
  <si>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</si>
  <si>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</si>
  <si>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</si>
  <si>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</si>
  <si>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</si>
  <si>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</si>
  <si>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</si>
  <si>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</si>
  <si>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</si>
  <si>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</si>
  <si>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</si>
  <si>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</si>
  <si>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</si>
  <si>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</si>
  <si>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</si>
  <si>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</si>
  <si>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</si>
  <si>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</si>
  <si>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</si>
  <si>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</si>
  <si>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</si>
  <si>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</si>
  <si>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</si>
  <si>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</si>
  <si>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</si>
  <si>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</si>
  <si>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</si>
  <si>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</si>
  <si>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</si>
  <si>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</si>
  <si>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</si>
  <si>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</si>
  <si>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</si>
  <si>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</si>
  <si>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</si>
  <si>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</si>
  <si>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</si>
  <si>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</si>
  <si>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</si>
  <si>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</si>
  <si>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</si>
  <si>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</si>
  <si>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</si>
  <si>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</si>
  <si>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</si>
  <si>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</si>
  <si>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</si>
  <si>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</si>
  <si>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</si>
  <si>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</si>
  <si>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</si>
  <si>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</si>
  <si>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</si>
  <si>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</si>
  <si>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</si>
  <si>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</si>
  <si>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</si>
  <si>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</si>
  <si>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</si>
  <si>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</si>
  <si>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</si>
  <si>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</si>
  <si>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</si>
  <si>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</si>
  <si>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</si>
  <si>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</si>
  <si>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</si>
  <si>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</si>
  <si>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</si>
  <si>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</si>
  <si>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</si>
  <si>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</si>
  <si>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</si>
  <si>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</si>
  <si>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</si>
  <si>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</si>
  <si>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</si>
  <si>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</si>
  <si>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</si>
  <si>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</si>
  <si>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</si>
  <si>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</si>
  <si>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</si>
  <si>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</si>
  <si>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</si>
  <si>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</si>
  <si>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</si>
  <si>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</si>
  <si>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</si>
  <si>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</si>
  <si>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</si>
  <si>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</si>
  <si>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</si>
  <si>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</si>
  <si>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</si>
  <si>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</si>
  <si>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</si>
  <si>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</si>
  <si>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</si>
  <si>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</si>
  <si>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</si>
  <si>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</si>
  <si>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</si>
  <si>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</si>
  <si>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</si>
  <si>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</si>
  <si>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</si>
  <si>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</si>
  <si>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</si>
  <si>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</si>
  <si>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</si>
  <si>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</si>
  <si>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</si>
  <si>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</si>
  <si>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</si>
  <si>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</si>
  <si>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</si>
  <si>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</si>
  <si>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</si>
  <si>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</si>
  <si>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</si>
  <si>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</si>
  <si>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</si>
  <si>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</si>
  <si>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</si>
  <si>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</si>
  <si>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</si>
  <si>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</si>
  <si>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</si>
  <si>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</si>
  <si>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</si>
  <si>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</si>
  <si>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</si>
  <si>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</si>
  <si>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</si>
  <si>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</si>
  <si>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</si>
  <si>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</si>
  <si>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</si>
  <si>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</si>
  <si>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</si>
  <si>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</si>
  <si>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</si>
  <si>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</si>
  <si>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</si>
  <si>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</si>
  <si>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</si>
  <si>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</si>
  <si>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</si>
  <si>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</si>
  <si>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</si>
  <si>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</si>
  <si>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</si>
  <si>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</si>
  <si>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</si>
  <si>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</si>
  <si>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</si>
  <si>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</si>
  <si>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</si>
  <si>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</si>
  <si>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</si>
  <si>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</si>
  <si>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</si>
  <si>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</si>
  <si>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</si>
  <si>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</si>
  <si>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</si>
  <si>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</si>
  <si>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</si>
  <si>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</si>
  <si>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</si>
  <si>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</si>
  <si>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</si>
  <si>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</si>
  <si>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</si>
  <si>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</si>
  <si>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</si>
  <si>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</si>
  <si>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</si>
  <si>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</si>
  <si>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</si>
  <si>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</si>
  <si>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</si>
  <si>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</si>
  <si>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</si>
  <si>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</si>
  <si>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</si>
  <si>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</si>
  <si>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</si>
  <si>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</si>
  <si>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</si>
  <si>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</si>
  <si>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</si>
  <si>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</si>
  <si>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</si>
  <si>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</si>
  <si>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</si>
  <si>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</si>
  <si>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</si>
  <si>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</si>
  <si>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</si>
  <si>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</si>
  <si>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</si>
  <si>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</si>
  <si>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</si>
  <si>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</si>
  <si>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</si>
  <si>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</si>
  <si>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</si>
  <si>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</si>
  <si>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</si>
  <si>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</si>
  <si>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</si>
  <si>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</si>
  <si>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</si>
  <si>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</si>
  <si>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</si>
  <si>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</si>
  <si>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</si>
  <si>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</si>
  <si>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</si>
  <si>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</si>
  <si>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</si>
  <si>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</si>
  <si>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</si>
  <si>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</si>
  <si>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</si>
  <si>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</si>
  <si>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</si>
  <si>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</si>
  <si>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</si>
  <si>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</si>
  <si>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</si>
  <si>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</si>
  <si>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</si>
  <si>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</si>
  <si>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</si>
  <si>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</si>
  <si>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</si>
  <si>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</si>
  <si>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</si>
  <si>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</si>
  <si>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</si>
  <si>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</si>
  <si>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</si>
  <si>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</si>
  <si>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</si>
  <si>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</si>
  <si>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</si>
  <si>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</si>
  <si>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</si>
  <si>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</si>
  <si>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</si>
  <si>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</si>
  <si>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</si>
  <si>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</si>
  <si>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</si>
  <si>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</si>
  <si>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</si>
  <si>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</si>
  <si>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</si>
  <si>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</si>
  <si>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</si>
  <si>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</si>
  <si>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</si>
  <si>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</si>
  <si>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</si>
  <si>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</si>
  <si>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</si>
  <si>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</si>
  <si>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</si>
  <si>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</si>
  <si>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</si>
  <si>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</si>
  <si>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</si>
  <si>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</si>
  <si>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</si>
  <si>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</si>
  <si>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</si>
  <si>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</si>
  <si>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</si>
  <si>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</si>
  <si>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</si>
  <si>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</si>
  <si>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</si>
  <si>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</si>
  <si>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</si>
  <si>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</si>
  <si>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</si>
  <si>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</si>
  <si>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</si>
  <si>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</si>
  <si>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</si>
  <si>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</si>
  <si>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</si>
  <si>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</si>
  <si>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</si>
  <si>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</si>
  <si>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</si>
  <si>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</si>
  <si>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</si>
  <si>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</si>
  <si>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</si>
  <si>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</si>
  <si>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</si>
  <si>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</si>
  <si>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</si>
  <si>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</si>
  <si>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</si>
  <si>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</si>
  <si>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</si>
  <si>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</si>
  <si>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</si>
  <si>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</si>
  <si>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</si>
  <si>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</si>
  <si>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</si>
  <si>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</si>
  <si>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</si>
  <si>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</si>
  <si>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</si>
  <si>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</si>
  <si>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</si>
  <si>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</si>
  <si>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</si>
  <si>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</si>
  <si>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</si>
  <si>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</si>
  <si>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</si>
  <si>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</si>
  <si>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</si>
  <si>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</si>
  <si>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</si>
  <si>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</si>
  <si>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</si>
  <si>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</si>
  <si>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</si>
  <si>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</si>
  <si>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</si>
  <si>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</si>
  <si>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</si>
  <si>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</si>
  <si>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</si>
  <si>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</si>
  <si>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</si>
  <si>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</si>
  <si>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</si>
  <si>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</si>
  <si>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</si>
  <si>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</si>
  <si>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</si>
  <si>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</si>
  <si>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</si>
  <si>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</si>
  <si>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</si>
  <si>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</si>
  <si>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</si>
  <si>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</si>
  <si>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</si>
  <si>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</si>
  <si>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</si>
  <si>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</si>
  <si>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</si>
  <si>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</si>
  <si>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</si>
  <si>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</si>
  <si>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</si>
  <si>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</si>
  <si>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</si>
  <si>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</si>
  <si>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</si>
  <si>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</si>
  <si>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</si>
  <si>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</si>
  <si>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</si>
  <si>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</si>
  <si>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</si>
  <si>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</si>
  <si>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</si>
  <si>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</si>
  <si>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</si>
  <si>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</si>
  <si>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</si>
  <si>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</si>
  <si>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</si>
  <si>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</si>
  <si>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</si>
  <si>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</si>
  <si>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</si>
  <si>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</si>
  <si>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</si>
  <si>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</si>
  <si>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</si>
  <si>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</si>
  <si>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</si>
  <si>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</si>
  <si>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</si>
  <si>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</si>
  <si>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</si>
  <si>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</si>
  <si>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</si>
  <si>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</si>
  <si>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</si>
  <si>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</si>
  <si>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</si>
  <si>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</si>
  <si>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</si>
  <si>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</si>
  <si>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</si>
  <si>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</si>
  <si>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</si>
  <si>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</si>
  <si>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</si>
  <si>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</si>
  <si>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</si>
  <si>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</si>
  <si>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</si>
  <si>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</si>
  <si>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</si>
  <si>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</si>
  <si>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</si>
  <si>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</si>
  <si>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</si>
  <si>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</si>
  <si>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</si>
  <si>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</si>
  <si>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</si>
  <si>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</si>
  <si>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</si>
  <si>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</si>
  <si>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</si>
  <si>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</si>
  <si>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</si>
  <si>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</si>
  <si>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</si>
  <si>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</si>
  <si>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</si>
  <si>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</si>
  <si>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</si>
  <si>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</si>
  <si>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</si>
  <si>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</si>
  <si>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</si>
  <si>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</si>
  <si>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</si>
  <si>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</si>
  <si>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</si>
  <si>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</si>
  <si>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</si>
  <si>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</si>
  <si>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</si>
  <si>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</si>
  <si>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</si>
  <si>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</si>
  <si>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</si>
  <si>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</si>
  <si>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</si>
  <si>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</si>
  <si>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</si>
  <si>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</si>
  <si>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</si>
  <si>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</si>
  <si>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</si>
  <si>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</si>
  <si>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</si>
  <si>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</si>
  <si>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</si>
  <si>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</si>
  <si>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</si>
  <si>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</si>
  <si>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</si>
  <si>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</si>
  <si>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</si>
  <si>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</si>
  <si>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</si>
  <si>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</si>
  <si>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</si>
  <si>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</si>
  <si>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</si>
  <si>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</si>
  <si>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</si>
  <si>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</si>
  <si>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</si>
  <si>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</si>
  <si>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</si>
  <si>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</si>
  <si>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</si>
  <si>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</si>
  <si>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</si>
  <si>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</si>
  <si>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</si>
  <si>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</si>
  <si>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</si>
  <si>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</si>
  <si>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</si>
  <si>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</si>
  <si>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</si>
  <si>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</si>
  <si>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</si>
  <si>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</si>
  <si>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</si>
  <si>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</si>
  <si>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</si>
  <si>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</si>
  <si>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</si>
  <si>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</si>
  <si>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</si>
  <si>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</si>
  <si>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</si>
  <si>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</si>
  <si>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</si>
  <si>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</si>
  <si>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</si>
  <si>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</si>
  <si>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</si>
  <si>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</si>
  <si>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</si>
  <si>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</si>
  <si>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</si>
  <si>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</si>
  <si>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</si>
  <si>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</si>
  <si>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</si>
  <si>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</si>
  <si>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</si>
  <si>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</si>
  <si>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</si>
  <si>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</si>
  <si>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</si>
  <si>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</si>
  <si>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</si>
  <si>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</si>
  <si>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</si>
  <si>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</si>
  <si>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</si>
  <si>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</si>
  <si>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</si>
  <si>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</si>
  <si>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</si>
  <si>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</si>
  <si>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</si>
  <si>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</si>
  <si>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</si>
  <si>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</si>
  <si>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</si>
  <si>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</si>
  <si>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</si>
  <si>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</si>
  <si>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</si>
  <si>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</si>
  <si>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</si>
  <si>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</si>
  <si>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</si>
  <si>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</si>
  <si>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</si>
  <si>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</si>
  <si>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</si>
  <si>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</si>
  <si>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</si>
  <si>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</si>
  <si>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</si>
  <si>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</si>
  <si>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</si>
  <si>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</si>
  <si>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</si>
  <si>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</si>
  <si>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</si>
  <si>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</si>
  <si>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</si>
  <si>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</si>
  <si>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</si>
  <si>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</si>
  <si>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</si>
  <si>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</si>
  <si>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</si>
  <si>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</si>
  <si>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</si>
  <si>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</si>
  <si>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</si>
  <si>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</si>
  <si>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</si>
  <si>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</si>
  <si>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</si>
  <si>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</si>
  <si>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</si>
  <si>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</si>
  <si>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</si>
  <si>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</si>
  <si>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</si>
  <si>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</si>
  <si>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</si>
  <si>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</si>
  <si>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</si>
  <si>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</si>
  <si>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</si>
  <si>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</si>
  <si>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</si>
  <si>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</si>
  <si>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</si>
  <si>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</si>
  <si>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</si>
  <si>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</si>
  <si>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</si>
  <si>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</si>
  <si>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</si>
  <si>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</si>
  <si>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</si>
  <si>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</si>
  <si>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</si>
  <si>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</si>
  <si>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</si>
  <si>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</si>
  <si>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</si>
  <si>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</si>
  <si>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</si>
  <si>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</si>
  <si>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</si>
  <si>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</si>
  <si>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</si>
  <si>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</si>
  <si>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</si>
  <si>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</si>
  <si>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</si>
  <si>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</si>
  <si>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</si>
  <si>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</si>
  <si>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</si>
  <si>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</si>
  <si>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</si>
  <si>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</si>
  <si>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</si>
  <si>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</si>
  <si>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</si>
  <si>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</si>
  <si>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</si>
  <si>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</si>
  <si>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</si>
  <si>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</si>
  <si>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</si>
  <si>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</si>
  <si>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</si>
  <si>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</si>
  <si>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</si>
  <si>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</si>
  <si>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</si>
  <si>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</si>
  <si>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</si>
  <si>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</si>
  <si>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</si>
  <si>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</si>
  <si>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</si>
  <si>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</si>
  <si>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</si>
  <si>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</si>
  <si>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</si>
  <si>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</si>
  <si>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</si>
  <si>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</si>
  <si>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</si>
  <si>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</si>
  <si>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</si>
  <si>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</si>
  <si>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</si>
  <si>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</si>
  <si>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</si>
  <si>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</si>
  <si>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</si>
  <si>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</si>
  <si>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</si>
  <si>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</si>
  <si>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</si>
  <si>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</si>
  <si>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</si>
  <si>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</si>
  <si>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</si>
  <si>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</si>
  <si>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</si>
  <si>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</si>
  <si>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</si>
  <si>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</si>
  <si>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</si>
  <si>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</si>
  <si>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</si>
  <si>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</si>
  <si>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</si>
  <si>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</si>
  <si>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</si>
  <si>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</si>
  <si>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</si>
  <si>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</si>
  <si>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</si>
  <si>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</si>
  <si>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</si>
  <si>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</si>
  <si>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</si>
  <si>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</si>
  <si>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</si>
  <si>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</si>
  <si>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</si>
  <si>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</si>
  <si>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</si>
  <si>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</si>
  <si>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</si>
  <si>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</si>
  <si>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</si>
  <si>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</si>
  <si>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</si>
  <si>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</si>
  <si>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</si>
  <si>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</si>
  <si>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</si>
  <si>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</si>
  <si>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</si>
  <si>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</si>
  <si>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</si>
  <si>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</si>
  <si>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</si>
  <si>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</si>
  <si>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</si>
  <si>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</si>
  <si>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</si>
  <si>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</si>
  <si>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</si>
  <si>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</si>
  <si>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</si>
  <si>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</si>
  <si>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</si>
  <si>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</si>
  <si>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</si>
  <si>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</si>
  <si>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</si>
  <si>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</si>
  <si>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</si>
  <si>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</si>
  <si>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</si>
  <si>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</si>
  <si>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</si>
  <si>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</si>
  <si>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</si>
  <si>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</si>
  <si>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</si>
  <si>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</si>
  <si>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</si>
  <si>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</si>
  <si>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</si>
  <si>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</si>
  <si>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</si>
  <si>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</si>
  <si>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</si>
  <si>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</si>
  <si>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</si>
  <si>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</si>
  <si>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</si>
  <si>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</si>
  <si>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</si>
  <si>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</si>
  <si>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</si>
  <si>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</si>
  <si>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</si>
  <si>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</si>
  <si>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</si>
  <si>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</si>
  <si>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</si>
  <si>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</si>
  <si>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</si>
  <si>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</si>
  <si>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</si>
  <si>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</si>
  <si>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</si>
  <si>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</si>
  <si>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</si>
  <si>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</si>
  <si>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</si>
  <si>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</si>
  <si>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</si>
  <si>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</si>
  <si>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</si>
  <si>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</si>
  <si>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</si>
  <si>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</si>
  <si>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</si>
  <si>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</si>
  <si>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</si>
  <si>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</si>
  <si>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</si>
  <si>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</si>
  <si>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</si>
  <si>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</si>
  <si>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</si>
  <si>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</si>
  <si>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</si>
  <si>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</si>
  <si>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</si>
  <si>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</si>
  <si>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</si>
  <si>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</si>
  <si>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</si>
  <si>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</si>
  <si>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</si>
  <si>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</si>
  <si>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</si>
  <si>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</si>
  <si>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</si>
  <si>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</si>
  <si>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</si>
  <si>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</si>
  <si>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</si>
  <si>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</si>
  <si>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</si>
  <si>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</si>
  <si>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</si>
  <si>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</si>
  <si>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</si>
  <si>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</si>
  <si>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</si>
  <si>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</si>
  <si>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</si>
  <si>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</si>
  <si>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</si>
  <si>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</si>
  <si>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</si>
  <si>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</si>
  <si>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</si>
  <si>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</si>
  <si>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</si>
  <si>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</si>
  <si>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</si>
  <si>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</si>
  <si>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</si>
  <si>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</si>
  <si>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</si>
  <si>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</si>
  <si>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</si>
  <si>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</si>
  <si>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</si>
  <si>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</si>
  <si>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</si>
  <si>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</si>
  <si>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</si>
  <si>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</si>
  <si>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</si>
  <si>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</si>
  <si>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</si>
  <si>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</si>
  <si>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</si>
  <si>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</si>
  <si>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</si>
  <si>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</si>
  <si>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</si>
  <si>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</si>
  <si>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</si>
  <si>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</si>
  <si>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</si>
  <si>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</si>
  <si>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</si>
  <si>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</si>
  <si>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</si>
  <si>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</si>
  <si>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</si>
  <si>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</si>
  <si>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</si>
  <si>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</si>
  <si>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</si>
  <si>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</si>
  <si>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</si>
  <si>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</si>
  <si>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</si>
  <si>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</si>
  <si>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</si>
  <si>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</si>
  <si>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</si>
  <si>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</si>
  <si>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</si>
  <si>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</si>
  <si>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</si>
  <si>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</si>
  <si>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</si>
  <si>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</si>
  <si>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</si>
  <si>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</si>
  <si>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</si>
  <si>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</si>
  <si>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</si>
  <si>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</si>
  <si>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</si>
  <si>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</si>
  <si>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</si>
  <si>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</si>
  <si>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</si>
  <si>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</si>
  <si>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</si>
  <si>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</si>
  <si>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</si>
  <si>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</si>
  <si>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</si>
  <si>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</si>
  <si>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</si>
  <si>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</si>
  <si>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</si>
  <si>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</si>
  <si>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</si>
  <si>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</si>
  <si>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</si>
  <si>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</si>
  <si>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</si>
  <si>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</si>
  <si>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</si>
  <si>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</si>
  <si>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</si>
  <si>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</si>
  <si>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</si>
  <si>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</si>
  <si>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</si>
  <si>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</si>
  <si>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</si>
  <si>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</si>
  <si>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</si>
  <si>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</si>
  <si>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</si>
  <si>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</si>
  <si>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</si>
  <si>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</si>
  <si>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</si>
  <si>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</si>
  <si>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</si>
  <si>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</si>
  <si>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</si>
  <si>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</si>
  <si>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</si>
  <si>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</si>
  <si>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</si>
  <si>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</si>
  <si>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</si>
  <si>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</si>
  <si>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</si>
  <si>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</si>
  <si>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</si>
  <si>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</si>
  <si>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</si>
  <si>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</si>
  <si>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</si>
  <si>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</si>
  <si>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</si>
  <si>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</si>
  <si>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</si>
  <si>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</si>
  <si>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</si>
  <si>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</si>
  <si>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</si>
  <si>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</si>
  <si>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</si>
  <si>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</si>
  <si>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</si>
  <si>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</si>
  <si>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</si>
  <si>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</si>
  <si>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</si>
  <si>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</si>
  <si>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</si>
  <si>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</si>
  <si>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</si>
  <si>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</si>
  <si>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</si>
  <si>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</si>
  <si>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</si>
  <si>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</si>
  <si>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</si>
  <si>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</si>
  <si>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</si>
  <si>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</si>
  <si>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</si>
  <si>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</si>
  <si>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</si>
  <si>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</si>
  <si>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</si>
  <si>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</si>
  <si>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</si>
  <si>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</si>
  <si>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</si>
  <si>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</si>
  <si>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</si>
  <si>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</si>
  <si>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</si>
  <si>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</si>
  <si>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</si>
  <si>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</si>
  <si>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</si>
  <si>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</si>
  <si>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</si>
  <si>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</si>
  <si>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</si>
  <si>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</si>
  <si>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</si>
  <si>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</si>
  <si>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</si>
  <si>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</si>
  <si>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</si>
  <si>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</si>
  <si>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</si>
  <si>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</si>
  <si>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</si>
  <si>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</si>
  <si>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</si>
  <si>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</si>
  <si>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</si>
  <si>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</si>
  <si>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</si>
  <si>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</si>
  <si>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</si>
  <si>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</si>
  <si>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</si>
  <si>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</si>
  <si>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</si>
  <si>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</si>
  <si>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</si>
  <si>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</si>
  <si>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</si>
  <si>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</si>
  <si>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</si>
  <si>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</si>
  <si>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</si>
  <si>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</si>
  <si>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</si>
  <si>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</si>
  <si>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</si>
  <si>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</si>
  <si>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</si>
  <si>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</si>
  <si>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</si>
  <si>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</si>
  <si>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</si>
  <si>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</si>
  <si>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</si>
  <si>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</si>
  <si>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</si>
  <si>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</si>
  <si>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</si>
  <si>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</si>
  <si>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</si>
  <si>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</si>
  <si>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</si>
  <si>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</si>
  <si>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</si>
  <si>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</si>
  <si>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</si>
  <si>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</si>
  <si>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</si>
  <si>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</si>
  <si>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</si>
  <si>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</si>
  <si>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</si>
  <si>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</si>
  <si>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</si>
  <si>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</si>
  <si>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</si>
  <si>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</si>
  <si>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</si>
  <si>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</si>
  <si>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</si>
  <si>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</si>
  <si>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</si>
  <si>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</si>
  <si>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</si>
  <si>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</si>
  <si>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</si>
  <si>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</si>
  <si>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</si>
  <si>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</si>
  <si>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</si>
  <si>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</si>
  <si>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</si>
  <si>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</si>
  <si>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</si>
  <si>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</si>
  <si>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</si>
  <si>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</si>
  <si>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</si>
  <si>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</si>
  <si>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</si>
  <si>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</si>
  <si>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</si>
  <si>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</si>
  <si>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</si>
  <si>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</si>
  <si>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</si>
  <si>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</si>
  <si>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</si>
  <si>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</si>
  <si>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</si>
  <si>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</si>
  <si>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</si>
  <si>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</si>
  <si>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</si>
  <si>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</si>
  <si>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</si>
  <si>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</si>
  <si>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</si>
  <si>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</si>
  <si>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</si>
  <si>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</si>
  <si>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</si>
  <si>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</si>
  <si>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</si>
  <si>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</si>
  <si>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</si>
  <si>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</si>
  <si>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</si>
  <si>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</si>
  <si>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</si>
  <si>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</si>
  <si>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</si>
  <si>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</si>
  <si>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</si>
  <si>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</si>
  <si>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</si>
  <si>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</si>
  <si>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</si>
  <si>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</si>
  <si>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</si>
  <si>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</si>
  <si>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</si>
  <si>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</si>
  <si>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</si>
  <si>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</si>
  <si>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</si>
  <si>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</si>
  <si>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</si>
  <si>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</si>
  <si>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</si>
  <si>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</si>
  <si>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</si>
  <si>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</si>
  <si>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</si>
  <si>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</si>
  <si>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</si>
  <si>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</si>
  <si>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</si>
  <si>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</si>
  <si>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</si>
  <si>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</si>
  <si>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</si>
  <si>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</si>
  <si>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</si>
  <si>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</si>
  <si>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</si>
  <si>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</si>
  <si>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</si>
  <si>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</si>
  <si>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</si>
  <si>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</si>
  <si>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</si>
  <si>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</si>
  <si>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</si>
  <si>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</si>
  <si>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</si>
  <si>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</si>
  <si>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</si>
  <si>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</si>
  <si>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</si>
  <si>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</si>
  <si>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</si>
  <si>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</si>
  <si>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</si>
  <si>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</si>
  <si>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</si>
  <si>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</si>
  <si>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</si>
  <si>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</si>
  <si>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</si>
  <si>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</si>
  <si>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</si>
  <si>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</si>
  <si>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</si>
  <si>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</si>
  <si>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</si>
  <si>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</si>
  <si>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</si>
  <si>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</si>
  <si>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</si>
  <si>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</si>
  <si>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</si>
  <si>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</si>
  <si>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</si>
  <si>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</si>
  <si>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</si>
  <si>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</si>
  <si>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</si>
  <si>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</si>
  <si>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</si>
  <si>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</si>
  <si>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</si>
  <si>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</si>
  <si>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</si>
  <si>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</si>
  <si>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</si>
  <si>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</si>
  <si>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</si>
  <si>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</si>
  <si>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</si>
  <si>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</si>
  <si>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</si>
  <si>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</si>
  <si>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</si>
  <si>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</si>
  <si>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</si>
  <si>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</si>
  <si>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</si>
  <si>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</si>
  <si>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</si>
  <si>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</si>
  <si>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</si>
  <si>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</si>
  <si>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</si>
  <si>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</si>
  <si>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</si>
  <si>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</si>
  <si>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</si>
  <si>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</si>
  <si>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</si>
  <si>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</si>
  <si>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</si>
  <si>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</si>
  <si>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</si>
  <si>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</si>
  <si>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</si>
  <si>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</si>
  <si>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</si>
  <si>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</si>
  <si>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</si>
  <si>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</si>
  <si>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</si>
  <si>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</si>
  <si>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</si>
  <si>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</si>
  <si>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</si>
  <si>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</si>
  <si>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</si>
  <si>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</si>
  <si>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</si>
  <si>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</si>
  <si>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</si>
  <si>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</si>
  <si>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</si>
  <si>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</si>
  <si>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</si>
  <si>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</si>
  <si>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</si>
  <si>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</si>
  <si>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</si>
  <si>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</si>
  <si>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</si>
  <si>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</si>
  <si>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</si>
  <si>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</si>
  <si>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</si>
  <si>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</si>
  <si>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</si>
  <si>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</si>
  <si>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</si>
  <si>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</si>
  <si>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</si>
  <si>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</si>
  <si>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</si>
  <si>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</si>
  <si>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</si>
  <si>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</si>
  <si>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</si>
  <si>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</si>
  <si>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</si>
  <si>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</si>
  <si>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</si>
  <si>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</si>
  <si>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</si>
  <si>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</si>
  <si>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</si>
  <si>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</si>
  <si>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</si>
  <si>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</si>
  <si>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</si>
  <si>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</si>
  <si>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</si>
  <si>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</si>
  <si>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</si>
  <si>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</si>
  <si>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</si>
  <si>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</si>
  <si>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</si>
  <si>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</si>
  <si>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</si>
  <si>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</si>
  <si>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</si>
  <si>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</si>
  <si>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</si>
  <si>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</si>
  <si>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</si>
  <si>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</si>
  <si>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</si>
  <si>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</si>
  <si>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</si>
  <si>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</si>
  <si>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</si>
  <si>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</si>
  <si>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</si>
  <si>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</si>
  <si>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</si>
  <si>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</si>
  <si>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</si>
  <si>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</si>
  <si>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</si>
  <si>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</si>
  <si>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</si>
  <si>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</si>
  <si>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</si>
  <si>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</si>
  <si>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</si>
  <si>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</si>
  <si>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</si>
  <si>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</si>
  <si>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</si>
  <si>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</si>
  <si>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</si>
  <si>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</si>
  <si>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</si>
  <si>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</si>
  <si>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</si>
  <si>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</si>
  <si>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</si>
  <si>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</si>
  <si>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</si>
  <si>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</si>
  <si>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</si>
  <si>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</si>
  <si>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</si>
  <si>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</si>
  <si>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</si>
  <si>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</si>
  <si>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</si>
  <si>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</si>
  <si>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</si>
  <si>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</si>
  <si>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</si>
  <si>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</si>
  <si>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</si>
  <si>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</si>
  <si>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</si>
  <si>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</si>
  <si>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</si>
  <si>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</si>
  <si>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</si>
  <si>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</si>
  <si>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</si>
  <si>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</si>
  <si>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</si>
  <si>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</si>
  <si>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</si>
  <si>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</si>
  <si>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</si>
  <si>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</si>
  <si>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</si>
  <si>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</si>
  <si>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</si>
  <si>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</si>
  <si>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</si>
  <si>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</si>
  <si>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</si>
  <si>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</si>
  <si>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</si>
  <si>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</si>
  <si>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</si>
  <si>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</si>
  <si>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</si>
  <si>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</si>
  <si>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</si>
  <si>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</si>
  <si>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</si>
  <si>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</si>
  <si>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</si>
  <si>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</si>
  <si>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</si>
  <si>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</si>
  <si>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</si>
  <si>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</si>
  <si>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</si>
  <si>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</si>
  <si>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</si>
  <si>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</si>
  <si>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</si>
  <si>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</si>
  <si>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</si>
  <si>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</si>
  <si>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</si>
  <si>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</si>
  <si>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</si>
  <si>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</si>
  <si>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</si>
  <si>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</si>
  <si>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</si>
  <si>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</si>
  <si>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</si>
  <si>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</si>
  <si>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</si>
  <si>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</si>
  <si>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</si>
  <si>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</si>
  <si>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</si>
  <si>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</si>
  <si>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</si>
  <si>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</si>
  <si>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</si>
  <si>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</si>
  <si>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</si>
  <si>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</si>
  <si>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</si>
  <si>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</si>
  <si>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</si>
  <si>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</si>
  <si>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</si>
  <si>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</si>
  <si>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</si>
  <si>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</si>
  <si>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</si>
  <si>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</si>
  <si>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</si>
  <si>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</si>
  <si>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</si>
  <si>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</si>
  <si>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</si>
  <si>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</si>
  <si>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</si>
  <si>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</si>
  <si>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</si>
  <si>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</si>
  <si>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</si>
  <si>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</si>
  <si>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</si>
  <si>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</si>
  <si>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</si>
  <si>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</si>
  <si>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</si>
  <si>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</si>
  <si>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</si>
  <si>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</si>
  <si>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</si>
  <si>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</si>
  <si>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</si>
  <si>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</si>
  <si>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</si>
  <si>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</si>
  <si>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</si>
  <si>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</si>
  <si>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</si>
  <si>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</si>
  <si>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</si>
  <si>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</si>
  <si>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</si>
  <si>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</si>
  <si>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</si>
  <si>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</si>
  <si>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</si>
  <si>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</si>
  <si>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</si>
  <si>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</si>
  <si>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</si>
  <si>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</si>
  <si>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</si>
  <si>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</si>
  <si>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</si>
  <si>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</si>
  <si>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</si>
  <si>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</si>
  <si>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</si>
  <si>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</si>
  <si>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</si>
  <si>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</si>
  <si>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</si>
  <si>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</si>
  <si>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</si>
  <si>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</si>
  <si>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</si>
  <si>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</si>
  <si>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</si>
  <si>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</si>
  <si>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</si>
  <si>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</si>
  <si>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</si>
  <si>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</si>
  <si>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</si>
  <si>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</si>
  <si>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</si>
  <si>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</si>
  <si>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</si>
  <si>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</si>
  <si>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</si>
  <si>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</si>
  <si>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</si>
  <si>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</si>
  <si>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</si>
  <si>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</si>
  <si>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</si>
  <si>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</si>
  <si>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</si>
  <si>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</si>
  <si>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</si>
  <si>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</si>
  <si>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</si>
  <si>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</si>
  <si>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</si>
  <si>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</si>
  <si>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</si>
  <si>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</si>
  <si>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</si>
  <si>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</si>
  <si>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</si>
  <si>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</si>
  <si>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</si>
  <si>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</si>
  <si>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</si>
  <si>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</si>
  <si>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</si>
  <si>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</si>
  <si>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</si>
  <si>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</si>
  <si>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</si>
  <si>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</si>
  <si>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</si>
  <si>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</si>
  <si>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</si>
  <si>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</si>
  <si>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</si>
  <si>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</si>
  <si>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</si>
  <si>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</si>
  <si>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</si>
  <si>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</si>
  <si>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</si>
  <si>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</si>
  <si>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</si>
  <si>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</si>
  <si>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</si>
  <si>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</si>
  <si>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</si>
  <si>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</si>
  <si>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</si>
  <si>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</si>
  <si>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</si>
  <si>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</si>
  <si>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</si>
  <si>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</si>
  <si>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</si>
  <si>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</si>
  <si>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</si>
  <si>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</si>
  <si>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</si>
  <si>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</si>
  <si>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</si>
  <si>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</si>
  <si>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</si>
  <si>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</si>
  <si>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</si>
  <si>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</si>
  <si>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</si>
  <si>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</si>
  <si>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</si>
  <si>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</si>
  <si>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</si>
  <si>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</si>
  <si>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</si>
  <si>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</si>
  <si>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</si>
  <si>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</si>
  <si>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</si>
  <si>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</si>
  <si>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</si>
  <si>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</si>
  <si>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</si>
  <si>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</si>
  <si>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</si>
  <si>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</si>
  <si>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</si>
  <si>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</si>
  <si>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</si>
  <si>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</si>
  <si>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</si>
  <si>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</si>
  <si>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</si>
  <si>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</si>
  <si>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</si>
  <si>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</si>
  <si>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</si>
  <si>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</si>
  <si>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</si>
  <si>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</si>
  <si>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</si>
  <si>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</si>
  <si>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</si>
  <si>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</si>
  <si>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</si>
  <si>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</si>
  <si>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</si>
  <si>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</si>
  <si>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</si>
  <si>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</si>
  <si>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</si>
  <si>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</si>
  <si>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</si>
  <si>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</si>
  <si>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</si>
  <si>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</si>
  <si>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</si>
  <si>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</si>
  <si>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</si>
  <si>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</si>
  <si>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</si>
  <si>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</si>
  <si>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</si>
  <si>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</si>
  <si>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</si>
  <si>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</si>
  <si>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</si>
  <si>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</si>
  <si>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</si>
  <si>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</si>
  <si>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</si>
  <si>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</si>
  <si>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</si>
  <si>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</si>
  <si>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</si>
  <si>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</si>
  <si>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</si>
  <si>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</si>
  <si>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</si>
  <si>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</si>
  <si>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</si>
  <si>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</si>
  <si>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</si>
  <si>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</si>
  <si>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</si>
  <si>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</si>
  <si>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</si>
  <si>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</si>
  <si>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</si>
  <si>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</si>
  <si>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</si>
  <si>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</si>
  <si>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</si>
  <si>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</si>
  <si>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</si>
  <si>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</si>
  <si>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</si>
  <si>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</si>
  <si>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</si>
  <si>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</si>
  <si>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</si>
  <si>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</si>
  <si>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</si>
  <si>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</si>
  <si>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</si>
  <si>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</si>
  <si>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</si>
  <si>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</si>
  <si>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</si>
  <si>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</si>
  <si>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</si>
  <si>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</si>
  <si>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</si>
  <si>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</si>
  <si>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</si>
  <si>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</si>
  <si>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</si>
  <si>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</si>
  <si>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</si>
  <si>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</si>
  <si>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</si>
  <si>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</si>
  <si>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</si>
  <si>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</si>
  <si>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</si>
  <si>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</si>
  <si>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</si>
  <si>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</si>
  <si>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</si>
  <si>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</si>
  <si>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</si>
  <si>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</si>
  <si>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</si>
  <si>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</si>
  <si>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</si>
  <si>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</si>
  <si>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</si>
  <si>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</si>
  <si>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</si>
  <si>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</si>
  <si>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</si>
  <si>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</si>
  <si>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</si>
  <si>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</si>
  <si>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</si>
  <si>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</si>
  <si>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</si>
  <si>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</si>
  <si>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</si>
  <si>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</si>
  <si>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</si>
  <si>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</si>
  <si>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</si>
  <si>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</si>
  <si>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</si>
  <si>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</si>
  <si>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</si>
  <si>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</si>
  <si>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</si>
  <si>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</si>
  <si>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</si>
  <si>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</si>
  <si>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</si>
  <si>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</si>
  <si>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</si>
  <si>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</si>
  <si>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</si>
  <si>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</si>
  <si>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</si>
  <si>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</si>
  <si>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</si>
  <si>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</si>
  <si>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</si>
  <si>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</si>
  <si>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</si>
  <si>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</si>
  <si>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</si>
  <si>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</si>
  <si>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</si>
  <si>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</si>
  <si>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</si>
  <si>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</si>
  <si>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</si>
  <si>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</si>
  <si>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</si>
  <si>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</si>
  <si>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</si>
  <si>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</si>
  <si>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</si>
  <si>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</si>
  <si>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</si>
  <si>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</si>
  <si>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</si>
  <si>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</si>
  <si>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</si>
  <si>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</si>
  <si>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</si>
  <si>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</si>
  <si>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</si>
  <si>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</si>
  <si>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</si>
  <si>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</si>
  <si>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</si>
  <si>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</si>
  <si>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</si>
  <si>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</si>
  <si>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</si>
  <si>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</si>
  <si>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</si>
  <si>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</si>
  <si>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</si>
  <si>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</si>
  <si>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</si>
  <si>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</si>
  <si>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</si>
  <si>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</si>
  <si>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</si>
  <si>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</si>
  <si>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</si>
  <si>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</si>
  <si>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</si>
  <si>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</si>
  <si>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</si>
  <si>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</si>
  <si>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</si>
  <si>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</si>
  <si>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</si>
  <si>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</si>
  <si>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</si>
  <si>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</si>
  <si>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</si>
  <si>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</si>
  <si>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</si>
  <si>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</si>
  <si>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</si>
  <si>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</si>
  <si>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</si>
  <si>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</si>
  <si>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</si>
  <si>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</si>
  <si>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</si>
  <si>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</si>
  <si>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</si>
  <si>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</si>
  <si>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</si>
  <si>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</si>
  <si>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</si>
  <si>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</si>
  <si>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</si>
  <si>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</si>
  <si>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</si>
  <si>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</si>
  <si>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</si>
  <si>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</si>
  <si>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</si>
  <si>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</si>
  <si>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</si>
  <si>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</si>
  <si>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</si>
  <si>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</si>
  <si>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</si>
  <si>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</si>
  <si>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</si>
  <si>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</si>
  <si>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</si>
  <si>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</si>
  <si>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</si>
  <si>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</si>
  <si>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</si>
  <si>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</si>
  <si>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</si>
  <si>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</si>
  <si>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</si>
  <si>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</si>
  <si>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</si>
  <si>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</si>
  <si>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</si>
  <si>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</si>
  <si>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</si>
  <si>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</si>
  <si>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</si>
  <si>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</si>
  <si>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</si>
  <si>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</si>
  <si>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</si>
  <si>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</si>
  <si>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</si>
  <si>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</si>
  <si>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</si>
  <si>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</si>
  <si>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</si>
  <si>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</si>
  <si>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</si>
  <si>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</si>
  <si>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</si>
  <si>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</si>
  <si>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</si>
  <si>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</si>
  <si>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</si>
  <si>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</si>
  <si>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</si>
  <si>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</si>
  <si>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</si>
  <si>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</si>
  <si>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</si>
  <si>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</si>
  <si>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</si>
  <si>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</si>
  <si>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</si>
  <si>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</si>
  <si>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</si>
  <si>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</si>
  <si>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</si>
  <si>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</si>
  <si>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</si>
  <si>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</si>
  <si>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</si>
  <si>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</si>
  <si>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</si>
  <si>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</si>
  <si>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</si>
  <si>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</si>
  <si>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</si>
  <si>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</si>
  <si>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</si>
  <si>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</si>
  <si>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</si>
  <si>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</si>
  <si>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</si>
  <si>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</si>
  <si>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</si>
  <si>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</si>
  <si>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</si>
  <si>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</si>
  <si>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</si>
  <si>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</si>
  <si>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</si>
  <si>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</si>
  <si>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</si>
  <si>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</si>
  <si>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</si>
  <si>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</si>
  <si>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</si>
  <si>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</si>
  <si>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</si>
  <si>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</si>
  <si>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</si>
  <si>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</si>
  <si>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</si>
  <si>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</si>
  <si>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</si>
  <si>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</si>
  <si>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</si>
  <si>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</si>
  <si>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</si>
  <si>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</si>
  <si>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</si>
  <si>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</si>
  <si>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</si>
  <si>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</si>
  <si>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</si>
  <si>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</si>
  <si>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</si>
  <si>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</si>
  <si>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</si>
  <si>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</si>
  <si>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</si>
  <si>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</si>
  <si>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</si>
  <si>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</si>
  <si>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</si>
  <si>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</si>
  <si>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</si>
  <si>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</si>
  <si>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</si>
  <si>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</si>
  <si>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</si>
  <si>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</si>
  <si>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</si>
  <si>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</si>
  <si>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</si>
  <si>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</si>
  <si>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</si>
  <si>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</si>
  <si>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</si>
  <si>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</si>
  <si>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</si>
  <si>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</si>
  <si>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</si>
  <si>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</si>
  <si>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</si>
  <si>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</si>
  <si>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</si>
  <si>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</si>
  <si>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</si>
  <si>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</si>
  <si>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</si>
  <si>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</si>
  <si>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</si>
  <si>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</si>
  <si>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</si>
  <si>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</si>
  <si>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</si>
  <si>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</si>
  <si>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</si>
  <si>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</si>
  <si>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</si>
  <si>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</si>
  <si>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</si>
  <si>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</si>
  <si>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</si>
  <si>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</si>
  <si>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</si>
  <si>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</si>
  <si>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</si>
  <si>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</si>
  <si>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</si>
  <si>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</si>
  <si>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</si>
  <si>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</si>
  <si>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</si>
  <si>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</si>
  <si>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</si>
  <si>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</si>
  <si>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</si>
  <si>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</si>
  <si>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</si>
  <si>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</si>
  <si>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</si>
  <si>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</si>
  <si>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</si>
  <si>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</si>
  <si>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</si>
  <si>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</si>
  <si>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</si>
  <si>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</si>
  <si>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</si>
  <si>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</si>
  <si>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</si>
  <si>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</si>
  <si>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</si>
  <si>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</si>
  <si>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</si>
  <si>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</si>
  <si>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</si>
  <si>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</si>
  <si>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</si>
  <si>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</si>
  <si>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</si>
  <si>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</si>
  <si>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</si>
  <si>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</si>
  <si>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</si>
  <si>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</si>
  <si>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</si>
  <si>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</si>
  <si>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</si>
  <si>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</si>
  <si>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</si>
  <si>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</si>
  <si>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</si>
  <si>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</si>
  <si>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</si>
  <si>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</si>
  <si>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</si>
  <si>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</si>
  <si>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</si>
  <si>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</si>
  <si>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</si>
  <si>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</si>
  <si>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</si>
  <si>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</si>
  <si>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</si>
  <si>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</si>
  <si>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</si>
  <si>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</si>
  <si>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</si>
  <si>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</si>
  <si>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</si>
  <si>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</si>
  <si>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</si>
  <si>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</si>
  <si>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</si>
  <si>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</si>
  <si>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</si>
  <si>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</si>
  <si>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</si>
  <si>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</si>
  <si>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</si>
  <si>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</si>
  <si>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</si>
  <si>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</si>
  <si>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</si>
  <si>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</si>
  <si>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</si>
  <si>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</si>
  <si>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</si>
  <si>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</si>
  <si>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</si>
  <si>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</si>
  <si>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</si>
  <si>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</si>
  <si>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</si>
  <si>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</si>
  <si>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</si>
  <si>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</si>
  <si>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</si>
  <si>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</si>
  <si>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</si>
  <si>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</si>
  <si>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</si>
  <si>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</si>
  <si>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</si>
  <si>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</si>
  <si>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</si>
  <si>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</si>
  <si>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</si>
  <si>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</si>
  <si>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</si>
  <si>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</si>
  <si>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</si>
  <si>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</si>
  <si>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</si>
  <si>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</si>
  <si>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</si>
  <si>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</si>
  <si>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</si>
  <si>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</si>
  <si>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</si>
  <si>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</si>
  <si>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</si>
  <si>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</si>
  <si>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</si>
  <si>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</si>
  <si>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</si>
  <si>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</si>
  <si>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</si>
  <si>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</si>
  <si>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</si>
  <si>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</si>
  <si>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</si>
  <si>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</si>
  <si>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</si>
  <si>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</si>
  <si>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</si>
  <si>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</si>
  <si>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</si>
  <si>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</si>
  <si>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</si>
  <si>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</si>
  <si>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</si>
  <si>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</si>
  <si>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</si>
  <si>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</si>
  <si>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</si>
  <si>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</si>
  <si>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</si>
  <si>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</si>
  <si>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</si>
  <si>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</si>
  <si>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</si>
  <si>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</si>
  <si>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</si>
  <si>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</si>
  <si>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</si>
  <si>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</si>
  <si>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</si>
  <si>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</si>
  <si>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</si>
  <si>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</si>
  <si>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</si>
  <si>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</si>
  <si>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</si>
  <si>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</si>
  <si>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</si>
  <si>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</si>
  <si>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</si>
  <si>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</si>
  <si>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</si>
  <si>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</si>
  <si>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</si>
  <si>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</si>
  <si>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</si>
  <si>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</si>
  <si>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</si>
  <si>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</si>
  <si>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</si>
  <si>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</si>
  <si>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</si>
  <si>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</si>
  <si>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</si>
  <si>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</si>
  <si>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</si>
  <si>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</si>
  <si>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</si>
  <si>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</si>
  <si>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</si>
  <si>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</si>
  <si>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</si>
  <si>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</si>
  <si>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</si>
  <si>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</si>
  <si>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</si>
  <si>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</si>
  <si>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</si>
  <si>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</si>
  <si>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</si>
  <si>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</si>
  <si>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</si>
  <si>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</si>
  <si>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</si>
  <si>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</si>
  <si>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</si>
  <si>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</si>
  <si>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</si>
  <si>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</si>
  <si>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</si>
  <si>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</si>
  <si>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</si>
  <si>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</si>
  <si>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</si>
  <si>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</si>
  <si>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</si>
  <si>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</si>
  <si>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</si>
  <si>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</si>
  <si>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</si>
  <si>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</si>
  <si>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</si>
  <si>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</si>
  <si>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</si>
  <si>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</si>
  <si>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</si>
  <si>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</si>
  <si>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</si>
  <si>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</si>
  <si>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</si>
  <si>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</si>
  <si>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</si>
  <si>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</si>
  <si>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</si>
  <si>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</si>
  <si>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</si>
  <si>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</si>
  <si>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</si>
  <si>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</si>
  <si>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</si>
  <si>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</si>
  <si>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</si>
  <si>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</si>
  <si>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</si>
  <si>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</si>
  <si>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</si>
  <si>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</si>
  <si>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</si>
  <si>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</si>
  <si>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</si>
  <si>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</si>
  <si>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</si>
  <si>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</si>
  <si>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</si>
  <si>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</si>
  <si>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</si>
  <si>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</si>
  <si>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</si>
  <si>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</si>
  <si>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</si>
  <si>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</si>
  <si>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</si>
  <si>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</si>
  <si>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</si>
  <si>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</si>
  <si>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</si>
  <si>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</si>
  <si>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</si>
  <si>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</si>
  <si>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</si>
  <si>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</si>
  <si>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</si>
  <si>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</si>
  <si>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</si>
  <si>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</si>
  <si>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</si>
  <si>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</si>
  <si>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</si>
  <si>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</si>
  <si>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</si>
  <si>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</si>
  <si>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</si>
  <si>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</si>
  <si>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</si>
  <si>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</si>
  <si>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</si>
  <si>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</si>
  <si>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</si>
  <si>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</si>
  <si>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</si>
  <si>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</si>
  <si>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</si>
  <si>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</si>
  <si>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</si>
  <si>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</si>
  <si>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</si>
  <si>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</si>
  <si>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</si>
  <si>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</si>
  <si>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</si>
  <si>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</si>
  <si>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</si>
  <si>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</si>
  <si>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</si>
  <si>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</si>
  <si>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</si>
  <si>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</si>
  <si>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</si>
  <si>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</si>
  <si>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</si>
  <si>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</si>
  <si>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</si>
  <si>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</si>
  <si>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</si>
  <si>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</si>
  <si>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</si>
  <si>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</si>
  <si>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</si>
  <si>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</si>
  <si>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</si>
  <si>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</si>
  <si>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</si>
  <si>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</si>
  <si>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</si>
  <si>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</si>
  <si>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</si>
  <si>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</si>
  <si>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</si>
  <si>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</si>
  <si>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</si>
  <si>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</si>
  <si>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</si>
  <si>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</si>
  <si>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</si>
  <si>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</si>
  <si>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</si>
  <si>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</si>
  <si>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</si>
  <si>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</si>
  <si>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</si>
  <si>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</si>
  <si>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</si>
  <si>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</si>
  <si>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</si>
  <si>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</si>
  <si>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</si>
  <si>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</si>
  <si>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</si>
  <si>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</si>
  <si>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</si>
  <si>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</si>
  <si>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</si>
  <si>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</si>
  <si>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</si>
  <si>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</si>
  <si>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</si>
  <si>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</si>
  <si>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</si>
  <si>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</si>
  <si>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</si>
  <si>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</si>
  <si>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</si>
  <si>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</si>
  <si>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</si>
  <si>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</si>
  <si>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</si>
  <si>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</si>
  <si>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</si>
  <si>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</si>
  <si>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</si>
  <si>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</si>
  <si>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</si>
  <si>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</si>
  <si>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</si>
  <si>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</si>
  <si>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</si>
  <si>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</si>
  <si>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</si>
  <si>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</si>
  <si>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</si>
  <si>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</si>
  <si>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</si>
  <si>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</si>
  <si>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</si>
  <si>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</si>
  <si>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</si>
  <si>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</si>
  <si>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</si>
  <si>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</si>
  <si>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</si>
  <si>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</si>
  <si>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</si>
  <si>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</si>
  <si>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</si>
  <si>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</si>
  <si>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</si>
  <si>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</si>
  <si>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</si>
  <si>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</si>
  <si>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</si>
  <si>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</si>
  <si>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</si>
  <si>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</si>
  <si>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</si>
  <si>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</si>
  <si>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</si>
  <si>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</si>
  <si>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</si>
  <si>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</si>
  <si>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</si>
  <si>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</si>
  <si>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</si>
  <si>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</si>
  <si>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</si>
  <si>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</si>
  <si>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</si>
  <si>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</si>
  <si>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</si>
  <si>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</si>
  <si>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</si>
  <si>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</si>
  <si>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</si>
  <si>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</si>
  <si>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</si>
  <si>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</si>
  <si>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</si>
  <si>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</si>
  <si>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</si>
  <si>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</si>
  <si>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</si>
  <si>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</si>
  <si>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</si>
  <si>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</si>
  <si>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</si>
  <si>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</si>
  <si>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</si>
  <si>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</si>
  <si>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</si>
  <si>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</si>
  <si>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</si>
  <si>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</si>
  <si>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</si>
  <si>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</si>
  <si>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</si>
  <si>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</si>
  <si>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</si>
  <si>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</si>
  <si>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</si>
  <si>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</si>
  <si>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</si>
  <si>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</si>
  <si>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</si>
  <si>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</si>
  <si>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</si>
  <si>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</si>
  <si>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</si>
  <si>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</si>
  <si>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</si>
  <si>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</si>
  <si>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</si>
  <si>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</si>
  <si>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</si>
  <si>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</si>
  <si>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</si>
  <si>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</si>
  <si>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</si>
  <si>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</si>
  <si>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</si>
  <si>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</si>
  <si>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</si>
  <si>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</si>
  <si>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</si>
  <si>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</si>
  <si>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</si>
  <si>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</si>
  <si>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</si>
  <si>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</si>
  <si>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</si>
  <si>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</si>
  <si>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</si>
  <si>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</si>
  <si>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</si>
  <si>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</si>
  <si>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</si>
  <si>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</si>
  <si>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</si>
  <si>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</si>
  <si>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</si>
  <si>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</si>
  <si>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</si>
  <si>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</si>
  <si>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</si>
  <si>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</si>
  <si>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</si>
  <si>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</si>
  <si>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</si>
  <si>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</si>
  <si>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</si>
  <si>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</si>
  <si>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</si>
  <si>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</si>
  <si>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</si>
  <si>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</si>
  <si>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</si>
  <si>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</si>
  <si>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</si>
  <si>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</si>
  <si>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</si>
  <si>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</si>
  <si>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</si>
  <si>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</si>
  <si>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</si>
  <si>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</si>
  <si>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</si>
  <si>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</si>
  <si>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</si>
  <si>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</si>
  <si>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</si>
  <si>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</si>
  <si>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</si>
  <si>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</si>
  <si>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</si>
  <si>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</si>
  <si>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</si>
  <si>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</si>
  <si>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</si>
  <si>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</si>
  <si>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</si>
  <si>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</si>
  <si>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</si>
  <si>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</si>
  <si>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</si>
  <si>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</si>
  <si>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</si>
  <si>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</si>
  <si>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</si>
  <si>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</si>
  <si>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</si>
  <si>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</si>
  <si>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</si>
  <si>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</si>
  <si>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</si>
  <si>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</si>
  <si>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</si>
  <si>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</si>
  <si>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</si>
  <si>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</si>
  <si>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</si>
  <si>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</si>
  <si>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</si>
  <si>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</si>
  <si>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</si>
  <si>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</si>
  <si>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</si>
  <si>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</si>
  <si>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</si>
  <si>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</si>
  <si>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</si>
  <si>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</si>
  <si>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</si>
  <si>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</si>
  <si>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</si>
  <si>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</si>
  <si>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</si>
  <si>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</si>
  <si>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</si>
  <si>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</si>
  <si>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</si>
  <si>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</si>
  <si>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</si>
  <si>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</si>
  <si>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</si>
  <si>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</si>
  <si>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</si>
  <si>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</si>
  <si>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</si>
  <si>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</si>
  <si>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</si>
  <si>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</si>
  <si>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</si>
  <si>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</si>
  <si>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</si>
  <si>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</si>
  <si>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</si>
  <si>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</si>
  <si>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</si>
  <si>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</si>
  <si>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</si>
  <si>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</si>
  <si>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</si>
  <si>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</si>
  <si>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</si>
  <si>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</si>
  <si>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</si>
  <si>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</si>
  <si>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</si>
  <si>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</si>
  <si>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</si>
  <si>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</si>
  <si>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</si>
  <si>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</si>
  <si>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</si>
  <si>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</si>
  <si>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</si>
  <si>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</si>
  <si>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</si>
  <si>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</si>
  <si>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</si>
  <si>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</si>
  <si>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</si>
  <si>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</si>
  <si>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</si>
  <si>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</si>
  <si>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</si>
  <si>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</si>
  <si>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</si>
  <si>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</si>
  <si>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</si>
  <si>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</si>
  <si>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</si>
  <si>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</si>
  <si>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</si>
  <si>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</si>
  <si>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</si>
  <si>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</si>
  <si>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</si>
  <si>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</si>
  <si>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</si>
  <si>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</si>
  <si>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</si>
  <si>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</si>
  <si>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</si>
  <si>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</si>
  <si>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</si>
  <si>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</si>
  <si>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</si>
  <si>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</si>
  <si>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</si>
  <si>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</si>
  <si>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</si>
  <si>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</si>
  <si>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</si>
  <si>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</si>
  <si>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</si>
  <si>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</si>
  <si>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</si>
  <si>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</si>
  <si>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</si>
  <si>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</si>
  <si>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</si>
  <si>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</si>
  <si>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</si>
  <si>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</si>
  <si>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</si>
  <si>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</si>
  <si>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</si>
  <si>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</si>
  <si>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</si>
  <si>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</si>
  <si>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</si>
  <si>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</si>
  <si>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</si>
  <si>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</si>
  <si>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</si>
  <si>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</si>
  <si>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</si>
  <si>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</si>
  <si>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</si>
  <si>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</si>
  <si>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</si>
  <si>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</si>
  <si>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</si>
  <si>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</si>
  <si>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</si>
  <si>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</si>
  <si>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</si>
  <si>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</si>
  <si>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</si>
  <si>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</si>
  <si>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</si>
  <si>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</si>
  <si>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</si>
  <si>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</si>
  <si>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</si>
  <si>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</si>
  <si>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</si>
  <si>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</si>
  <si>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</si>
  <si>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</si>
  <si>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</si>
  <si>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</si>
  <si>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</si>
  <si>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</si>
  <si>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</si>
  <si>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</si>
  <si>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</si>
  <si>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</si>
  <si>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MATIJE PETRA KATANČIĆA VALPOVO</t>
  </si>
  <si>
    <t>IVE LOLE RIBARA 3</t>
  </si>
  <si>
    <t>Ruža Žulj</t>
  </si>
  <si>
    <t>031651576</t>
  </si>
  <si>
    <t>031654576</t>
  </si>
  <si>
    <t>racunovodstvo@oskatancic.hr</t>
  </si>
  <si>
    <t>ured@oskatancic.hr</t>
  </si>
  <si>
    <t>Dalibor Košutić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</si>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</sst>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12280991</v>
      </c>
      <c r="D2" s="63">
        <f>PRRAS!E12</f>
        <v>12783492</v>
      </c>
      <c r="E2" s="63"/>
      <c r="F2" s="63"/>
      <c r="G2" s="64">
        <f t="shared" ref="G2:G65" si="0">(B2/1000)*(C2*1+D2*2)</f>
        <v>37847.974999999999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10022</v>
      </c>
      <c r="L10" s="50">
        <f>INT(VALUE(RefStr!B6))</f>
        <v>10022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03029999</v>
      </c>
      <c r="L11" s="50">
        <f>INT(VALUE(RefStr!B8))</f>
        <v>3029999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MATIJE PETRA KATANČIĆA VALPOVO</v>
      </c>
      <c r="L12" s="50">
        <f>LEN(Skriveni!K12)</f>
        <v>44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31550</v>
      </c>
      <c r="L13" s="50">
        <f>INT(VALUE(RefStr!B12))</f>
        <v>31550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VALPOVO</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IVE LOLE RIBARA 3</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471</v>
      </c>
      <c r="L19" s="50">
        <f>INT(VALUE(RefStr!B22))</f>
        <v>471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04102082761</v>
      </c>
      <c r="L21" s="50">
        <f>INT(VALUE(RefStr!K14))</f>
        <v>4102082761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Ruža Žulj</v>
      </c>
      <c r="L22" s="50">
        <f>LEN(RefStr!H25)</f>
        <v>9</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031651576</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031654576</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racunovodstvo@oskatancic.hr</v>
      </c>
      <c r="L25" s="50">
        <f>LEN(RefStr!H29)</f>
        <v>27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ured@oskatancic.hr</v>
      </c>
      <c r="L26" s="50">
        <f>LEN(RefStr!H31)</f>
        <v>18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Dalibor Košutić</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235.143.836,88</v>
      </c>
      <c r="L28" s="50">
        <f>SUM(G2:G1561)</f>
        <v>235143836.87899992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191829168.69600007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24446717.074000008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17704112.133000001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1163838.976</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10728139</v>
      </c>
      <c r="D46" s="58">
        <f>PRRAS!E56</f>
        <v>11150580</v>
      </c>
      <c r="E46" s="58">
        <v>0</v>
      </c>
      <c r="F46" s="58">
        <v>0</v>
      </c>
      <c r="G46" s="59">
        <f t="shared" si="0"/>
        <v>1486318.4549999998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92560</v>
      </c>
      <c r="D58" s="58">
        <f>PRRAS!E68</f>
        <v>55222</v>
      </c>
      <c r="E58" s="58">
        <v>0</v>
      </c>
      <c r="F58" s="58">
        <v>0</v>
      </c>
      <c r="G58" s="59">
        <f t="shared" si="0"/>
        <v>11571.228000000001</v>
      </c>
      <c r="H58" s="59">
        <f t="shared" si="1"/>
        <v>0</v>
      </c>
      <c r="I58" s="60">
        <v>0</v>
      </c>
    </row>
    <row r="59" spans="1:9" x14ac:dyDescent="0.2">
      <c r="A59" s="57">
        <v>151</v>
      </c>
      <c r="B59" s="58">
        <f>PRRAS!C69</f>
        <v>58</v>
      </c>
      <c r="C59" s="58">
        <f>PRRAS!D69</f>
        <v>92560</v>
      </c>
      <c r="D59" s="58">
        <f>PRRAS!E69</f>
        <v>55222</v>
      </c>
      <c r="E59" s="58">
        <v>0</v>
      </c>
      <c r="F59" s="58">
        <v>0</v>
      </c>
      <c r="G59" s="59">
        <f t="shared" si="0"/>
        <v>11774.232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10635579</v>
      </c>
      <c r="D64" s="58">
        <f>PRRAS!E74</f>
        <v>11083290</v>
      </c>
      <c r="E64" s="58">
        <v>0</v>
      </c>
      <c r="F64" s="58">
        <v>0</v>
      </c>
      <c r="G64" s="59">
        <f t="shared" si="0"/>
        <v>2066536.017</v>
      </c>
      <c r="H64" s="59">
        <f t="shared" si="1"/>
        <v>0</v>
      </c>
      <c r="I64" s="60">
        <v>0</v>
      </c>
    </row>
    <row r="65" spans="1:9" x14ac:dyDescent="0.2">
      <c r="A65" s="57">
        <v>151</v>
      </c>
      <c r="B65" s="58">
        <f>PRRAS!C75</f>
        <v>64</v>
      </c>
      <c r="C65" s="58">
        <f>PRRAS!D75</f>
        <v>10635579</v>
      </c>
      <c r="D65" s="58">
        <f>PRRAS!E75</f>
        <v>11035290</v>
      </c>
      <c r="E65" s="58">
        <v>0</v>
      </c>
      <c r="F65" s="58">
        <v>0</v>
      </c>
      <c r="G65" s="59">
        <f t="shared" si="0"/>
        <v>2093194.176</v>
      </c>
      <c r="H65" s="59">
        <f t="shared" si="1"/>
        <v>0</v>
      </c>
      <c r="I65" s="60">
        <v>0</v>
      </c>
    </row>
    <row r="66" spans="1:9" x14ac:dyDescent="0.2">
      <c r="A66" s="57">
        <v>151</v>
      </c>
      <c r="B66" s="58">
        <f>PRRAS!C76</f>
        <v>65</v>
      </c>
      <c r="C66" s="58">
        <f>PRRAS!D76</f>
        <v>0</v>
      </c>
      <c r="D66" s="58">
        <f>PRRAS!E76</f>
        <v>48000</v>
      </c>
      <c r="E66" s="58">
        <v>0</v>
      </c>
      <c r="F66" s="58">
        <v>0</v>
      </c>
      <c r="G66" s="59">
        <f t="shared" ref="G66:G129" si="2">(B66/1000)*(C66*1+D66*2)</f>
        <v>6240</v>
      </c>
      <c r="H66" s="59">
        <f t="shared" ref="H66:H129" si="3">ABS(C66-ROUND(C66,0))+ABS(D66-ROUND(D66,0))</f>
        <v>0</v>
      </c>
      <c r="I66" s="60">
        <v>0</v>
      </c>
    </row>
    <row r="67" spans="1:9" x14ac:dyDescent="0.2">
      <c r="A67" s="57">
        <v>151</v>
      </c>
      <c r="B67" s="58">
        <f>PRRAS!C77</f>
        <v>66</v>
      </c>
      <c r="C67" s="58">
        <f>PRRAS!D77</f>
        <v>0</v>
      </c>
      <c r="D67" s="58">
        <f>PRRAS!E77</f>
        <v>12068</v>
      </c>
      <c r="E67" s="58">
        <v>0</v>
      </c>
      <c r="F67" s="58">
        <v>0</v>
      </c>
      <c r="G67" s="59">
        <f t="shared" si="2"/>
        <v>1592.9760000000001</v>
      </c>
      <c r="H67" s="59">
        <f t="shared" si="3"/>
        <v>0</v>
      </c>
      <c r="I67" s="60">
        <v>0</v>
      </c>
    </row>
    <row r="68" spans="1:9" x14ac:dyDescent="0.2">
      <c r="A68" s="57">
        <v>151</v>
      </c>
      <c r="B68" s="58">
        <f>PRRAS!C78</f>
        <v>67</v>
      </c>
      <c r="C68" s="58">
        <f>PRRAS!D78</f>
        <v>0</v>
      </c>
      <c r="D68" s="58">
        <f>PRRAS!E78</f>
        <v>12068</v>
      </c>
      <c r="E68" s="58">
        <v>0</v>
      </c>
      <c r="F68" s="58">
        <v>0</v>
      </c>
      <c r="G68" s="59">
        <f t="shared" si="2"/>
        <v>1617.1120000000001</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24</v>
      </c>
      <c r="D75" s="58">
        <f>PRRAS!E85</f>
        <v>6</v>
      </c>
      <c r="E75" s="58">
        <v>0</v>
      </c>
      <c r="F75" s="58">
        <v>0</v>
      </c>
      <c r="G75" s="59">
        <f t="shared" si="2"/>
        <v>2.6639999999999997</v>
      </c>
      <c r="H75" s="59">
        <f t="shared" si="3"/>
        <v>0</v>
      </c>
      <c r="I75" s="60">
        <v>0</v>
      </c>
    </row>
    <row r="76" spans="1:9" x14ac:dyDescent="0.2">
      <c r="A76" s="57">
        <v>151</v>
      </c>
      <c r="B76" s="58">
        <f>PRRAS!C86</f>
        <v>75</v>
      </c>
      <c r="C76" s="58">
        <f>PRRAS!D86</f>
        <v>24</v>
      </c>
      <c r="D76" s="58">
        <f>PRRAS!E86</f>
        <v>6</v>
      </c>
      <c r="E76" s="58">
        <v>0</v>
      </c>
      <c r="F76" s="58">
        <v>0</v>
      </c>
      <c r="G76" s="59">
        <f t="shared" si="2"/>
        <v>2.6999999999999997</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24</v>
      </c>
      <c r="D78" s="58">
        <f>PRRAS!E88</f>
        <v>6</v>
      </c>
      <c r="E78" s="58">
        <v>0</v>
      </c>
      <c r="F78" s="58">
        <v>0</v>
      </c>
      <c r="G78" s="59">
        <f t="shared" si="2"/>
        <v>2.7719999999999998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258606</v>
      </c>
      <c r="D106" s="58">
        <f>PRRAS!E116</f>
        <v>143333</v>
      </c>
      <c r="E106" s="58">
        <v>0</v>
      </c>
      <c r="F106" s="58">
        <v>0</v>
      </c>
      <c r="G106" s="59">
        <f t="shared" si="2"/>
        <v>57253.56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258606</v>
      </c>
      <c r="D112" s="58">
        <f>PRRAS!E122</f>
        <v>143333</v>
      </c>
      <c r="E112" s="58">
        <v>0</v>
      </c>
      <c r="F112" s="58">
        <v>0</v>
      </c>
      <c r="G112" s="59">
        <f t="shared" si="2"/>
        <v>60525.192000000003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258606</v>
      </c>
      <c r="D117" s="58">
        <f>PRRAS!E127</f>
        <v>143333</v>
      </c>
      <c r="E117" s="58">
        <v>0</v>
      </c>
      <c r="F117" s="58">
        <v>0</v>
      </c>
      <c r="G117" s="59">
        <f t="shared" si="2"/>
        <v>63251.552000000003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224624</v>
      </c>
      <c r="D124" s="58">
        <f>PRRAS!E134</f>
        <v>211301</v>
      </c>
      <c r="E124" s="58">
        <v>0</v>
      </c>
      <c r="F124" s="58">
        <v>0</v>
      </c>
      <c r="G124" s="59">
        <f t="shared" si="2"/>
        <v>79608.797999999995</v>
      </c>
      <c r="H124" s="59">
        <f t="shared" si="3"/>
        <v>0</v>
      </c>
      <c r="I124" s="60">
        <v>0</v>
      </c>
    </row>
    <row r="125" spans="1:9" x14ac:dyDescent="0.2">
      <c r="A125" s="57">
        <v>151</v>
      </c>
      <c r="B125" s="58">
        <f>PRRAS!C135</f>
        <v>124</v>
      </c>
      <c r="C125" s="58">
        <f>PRRAS!D135</f>
        <v>189434</v>
      </c>
      <c r="D125" s="58">
        <f>PRRAS!E135</f>
        <v>184935</v>
      </c>
      <c r="E125" s="58">
        <v>0</v>
      </c>
      <c r="F125" s="58">
        <v>0</v>
      </c>
      <c r="G125" s="59">
        <f t="shared" si="2"/>
        <v>69353.695999999996</v>
      </c>
      <c r="H125" s="59">
        <f t="shared" si="3"/>
        <v>0</v>
      </c>
      <c r="I125" s="60">
        <v>0</v>
      </c>
    </row>
    <row r="126" spans="1:9" x14ac:dyDescent="0.2">
      <c r="A126" s="57">
        <v>151</v>
      </c>
      <c r="B126" s="58">
        <f>PRRAS!C136</f>
        <v>125</v>
      </c>
      <c r="C126" s="58">
        <f>PRRAS!D136</f>
        <v>2180</v>
      </c>
      <c r="D126" s="58">
        <f>PRRAS!E136</f>
        <v>1350</v>
      </c>
      <c r="E126" s="58">
        <v>0</v>
      </c>
      <c r="F126" s="58">
        <v>0</v>
      </c>
      <c r="G126" s="59">
        <f t="shared" si="2"/>
        <v>610</v>
      </c>
      <c r="H126" s="59">
        <f t="shared" si="3"/>
        <v>0</v>
      </c>
      <c r="I126" s="60">
        <v>0</v>
      </c>
    </row>
    <row r="127" spans="1:9" x14ac:dyDescent="0.2">
      <c r="A127" s="57">
        <v>151</v>
      </c>
      <c r="B127" s="58">
        <f>PRRAS!C137</f>
        <v>126</v>
      </c>
      <c r="C127" s="58">
        <f>PRRAS!D137</f>
        <v>187254</v>
      </c>
      <c r="D127" s="58">
        <f>PRRAS!E137</f>
        <v>183585</v>
      </c>
      <c r="E127" s="58">
        <v>0</v>
      </c>
      <c r="F127" s="58">
        <v>0</v>
      </c>
      <c r="G127" s="59">
        <f t="shared" si="2"/>
        <v>69857.423999999999</v>
      </c>
      <c r="H127" s="59">
        <f t="shared" si="3"/>
        <v>0</v>
      </c>
      <c r="I127" s="60">
        <v>0</v>
      </c>
    </row>
    <row r="128" spans="1:9" x14ac:dyDescent="0.2">
      <c r="A128" s="57">
        <v>151</v>
      </c>
      <c r="B128" s="58">
        <f>PRRAS!C138</f>
        <v>127</v>
      </c>
      <c r="C128" s="58">
        <f>PRRAS!D138</f>
        <v>35190</v>
      </c>
      <c r="D128" s="58">
        <f>PRRAS!E138</f>
        <v>26366</v>
      </c>
      <c r="E128" s="58">
        <v>0</v>
      </c>
      <c r="F128" s="58">
        <v>0</v>
      </c>
      <c r="G128" s="59">
        <f t="shared" si="2"/>
        <v>11166.094000000001</v>
      </c>
      <c r="H128" s="59">
        <f t="shared" si="3"/>
        <v>0</v>
      </c>
      <c r="I128" s="60">
        <v>0</v>
      </c>
    </row>
    <row r="129" spans="1:9" x14ac:dyDescent="0.2">
      <c r="A129" s="57">
        <v>151</v>
      </c>
      <c r="B129" s="58">
        <f>PRRAS!C139</f>
        <v>128</v>
      </c>
      <c r="C129" s="58">
        <f>PRRAS!D139</f>
        <v>17690</v>
      </c>
      <c r="D129" s="58">
        <f>PRRAS!E139</f>
        <v>26366</v>
      </c>
      <c r="E129" s="58">
        <v>0</v>
      </c>
      <c r="F129" s="58">
        <v>0</v>
      </c>
      <c r="G129" s="59">
        <f t="shared" si="2"/>
        <v>9014.0159999999996</v>
      </c>
      <c r="H129" s="59">
        <f t="shared" si="3"/>
        <v>0</v>
      </c>
      <c r="I129" s="60">
        <v>0</v>
      </c>
    </row>
    <row r="130" spans="1:9" x14ac:dyDescent="0.2">
      <c r="A130" s="57">
        <v>151</v>
      </c>
      <c r="B130" s="58">
        <f>PRRAS!C140</f>
        <v>129</v>
      </c>
      <c r="C130" s="58">
        <f>PRRAS!D140</f>
        <v>17500</v>
      </c>
      <c r="D130" s="58">
        <f>PRRAS!E140</f>
        <v>0</v>
      </c>
      <c r="E130" s="58">
        <v>0</v>
      </c>
      <c r="F130" s="58">
        <v>0</v>
      </c>
      <c r="G130" s="59">
        <f t="shared" ref="G130:G193" si="4">(B130/1000)*(C130*1+D130*2)</f>
        <v>2257.5</v>
      </c>
      <c r="H130" s="59">
        <f t="shared" ref="H130:H193" si="5">ABS(C130-ROUND(C130,0))+ABS(D130-ROUND(D130,0))</f>
        <v>0</v>
      </c>
      <c r="I130" s="60">
        <v>0</v>
      </c>
    </row>
    <row r="131" spans="1:9" x14ac:dyDescent="0.2">
      <c r="A131" s="57">
        <v>151</v>
      </c>
      <c r="B131" s="58">
        <f>PRRAS!C141</f>
        <v>130</v>
      </c>
      <c r="C131" s="58">
        <f>PRRAS!D141</f>
        <v>1069598</v>
      </c>
      <c r="D131" s="58">
        <f>PRRAS!E141</f>
        <v>1278272</v>
      </c>
      <c r="E131" s="58">
        <v>0</v>
      </c>
      <c r="F131" s="58">
        <v>0</v>
      </c>
      <c r="G131" s="59">
        <f t="shared" si="4"/>
        <v>471398.46</v>
      </c>
      <c r="H131" s="59">
        <f t="shared" si="5"/>
        <v>0</v>
      </c>
      <c r="I131" s="60">
        <v>0</v>
      </c>
    </row>
    <row r="132" spans="1:9" x14ac:dyDescent="0.2">
      <c r="A132" s="57">
        <v>151</v>
      </c>
      <c r="B132" s="58">
        <f>PRRAS!C142</f>
        <v>131</v>
      </c>
      <c r="C132" s="58">
        <f>PRRAS!D142</f>
        <v>1069598</v>
      </c>
      <c r="D132" s="58">
        <f>PRRAS!E142</f>
        <v>1278272</v>
      </c>
      <c r="E132" s="58">
        <v>0</v>
      </c>
      <c r="F132" s="58">
        <v>0</v>
      </c>
      <c r="G132" s="59">
        <f t="shared" si="4"/>
        <v>475024.60200000001</v>
      </c>
      <c r="H132" s="59">
        <f t="shared" si="5"/>
        <v>0</v>
      </c>
      <c r="I132" s="60">
        <v>0</v>
      </c>
    </row>
    <row r="133" spans="1:9" x14ac:dyDescent="0.2">
      <c r="A133" s="57">
        <v>151</v>
      </c>
      <c r="B133" s="58">
        <f>PRRAS!C143</f>
        <v>132</v>
      </c>
      <c r="C133" s="58">
        <f>PRRAS!D143</f>
        <v>978967</v>
      </c>
      <c r="D133" s="58">
        <f>PRRAS!E143</f>
        <v>1233508</v>
      </c>
      <c r="E133" s="58">
        <v>0</v>
      </c>
      <c r="F133" s="58">
        <v>0</v>
      </c>
      <c r="G133" s="59">
        <f t="shared" si="4"/>
        <v>454869.75599999999</v>
      </c>
      <c r="H133" s="59">
        <f t="shared" si="5"/>
        <v>0</v>
      </c>
      <c r="I133" s="60">
        <v>0</v>
      </c>
    </row>
    <row r="134" spans="1:9" x14ac:dyDescent="0.2">
      <c r="A134" s="57">
        <v>151</v>
      </c>
      <c r="B134" s="58">
        <f>PRRAS!C144</f>
        <v>133</v>
      </c>
      <c r="C134" s="58">
        <f>PRRAS!D144</f>
        <v>90631</v>
      </c>
      <c r="D134" s="58">
        <f>PRRAS!E144</f>
        <v>44764</v>
      </c>
      <c r="E134" s="58">
        <v>0</v>
      </c>
      <c r="F134" s="58">
        <v>0</v>
      </c>
      <c r="G134" s="59">
        <f t="shared" si="4"/>
        <v>23961.147000000001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12095276</v>
      </c>
      <c r="D149" s="58">
        <f>PRRAS!E159</f>
        <v>12564381</v>
      </c>
      <c r="E149" s="58">
        <v>0</v>
      </c>
      <c r="F149" s="58">
        <v>0</v>
      </c>
      <c r="G149" s="59">
        <f t="shared" si="4"/>
        <v>5509157.6239999998</v>
      </c>
      <c r="H149" s="59">
        <f t="shared" si="5"/>
        <v>0</v>
      </c>
      <c r="I149" s="60">
        <v>0</v>
      </c>
    </row>
    <row r="150" spans="1:9" x14ac:dyDescent="0.2">
      <c r="A150" s="57">
        <v>151</v>
      </c>
      <c r="B150" s="58">
        <f>PRRAS!C160</f>
        <v>149</v>
      </c>
      <c r="C150" s="58">
        <f>PRRAS!D160</f>
        <v>10408487</v>
      </c>
      <c r="D150" s="58">
        <f>PRRAS!E160</f>
        <v>10632227</v>
      </c>
      <c r="E150" s="58">
        <v>0</v>
      </c>
      <c r="F150" s="58">
        <v>0</v>
      </c>
      <c r="G150" s="59">
        <f t="shared" si="4"/>
        <v>4719268.2089999998</v>
      </c>
      <c r="H150" s="59">
        <f t="shared" si="5"/>
        <v>0</v>
      </c>
      <c r="I150" s="60">
        <v>0</v>
      </c>
    </row>
    <row r="151" spans="1:9" x14ac:dyDescent="0.2">
      <c r="A151" s="57">
        <v>151</v>
      </c>
      <c r="B151" s="58">
        <f>PRRAS!C161</f>
        <v>150</v>
      </c>
      <c r="C151" s="58">
        <f>PRRAS!D161</f>
        <v>8545482</v>
      </c>
      <c r="D151" s="58">
        <f>PRRAS!E161</f>
        <v>8700370</v>
      </c>
      <c r="E151" s="58">
        <v>0</v>
      </c>
      <c r="F151" s="58">
        <v>0</v>
      </c>
      <c r="G151" s="59">
        <f t="shared" si="4"/>
        <v>3891933.3</v>
      </c>
      <c r="H151" s="59">
        <f t="shared" si="5"/>
        <v>0</v>
      </c>
      <c r="I151" s="60">
        <v>0</v>
      </c>
    </row>
    <row r="152" spans="1:9" x14ac:dyDescent="0.2">
      <c r="A152" s="57">
        <v>151</v>
      </c>
      <c r="B152" s="58">
        <f>PRRAS!C162</f>
        <v>151</v>
      </c>
      <c r="C152" s="58">
        <f>PRRAS!D162</f>
        <v>8545482</v>
      </c>
      <c r="D152" s="58">
        <f>PRRAS!E162</f>
        <v>8700370</v>
      </c>
      <c r="E152" s="58">
        <v>0</v>
      </c>
      <c r="F152" s="58">
        <v>0</v>
      </c>
      <c r="G152" s="59">
        <f t="shared" si="4"/>
        <v>3917879.5219999999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378396</v>
      </c>
      <c r="D156" s="58">
        <f>PRRAS!E166</f>
        <v>417171</v>
      </c>
      <c r="E156" s="58">
        <v>0</v>
      </c>
      <c r="F156" s="58">
        <v>0</v>
      </c>
      <c r="G156" s="59">
        <f t="shared" si="4"/>
        <v>187974.38999999998</v>
      </c>
      <c r="H156" s="59">
        <f t="shared" si="5"/>
        <v>0</v>
      </c>
      <c r="I156" s="60">
        <v>0</v>
      </c>
    </row>
    <row r="157" spans="1:9" x14ac:dyDescent="0.2">
      <c r="A157" s="57">
        <v>151</v>
      </c>
      <c r="B157" s="58">
        <f>PRRAS!C167</f>
        <v>156</v>
      </c>
      <c r="C157" s="58">
        <f>PRRAS!D167</f>
        <v>1484609</v>
      </c>
      <c r="D157" s="58">
        <f>PRRAS!E167</f>
        <v>1514686</v>
      </c>
      <c r="E157" s="58">
        <v>0</v>
      </c>
      <c r="F157" s="58">
        <v>0</v>
      </c>
      <c r="G157" s="59">
        <f t="shared" si="4"/>
        <v>704181.03599999996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1306117</v>
      </c>
      <c r="D159" s="58">
        <f>PRRAS!E169</f>
        <v>1332431</v>
      </c>
      <c r="E159" s="58">
        <v>0</v>
      </c>
      <c r="F159" s="58">
        <v>0</v>
      </c>
      <c r="G159" s="59">
        <f t="shared" si="4"/>
        <v>627414.68200000003</v>
      </c>
      <c r="H159" s="59">
        <f t="shared" si="5"/>
        <v>0</v>
      </c>
      <c r="I159" s="60">
        <v>0</v>
      </c>
    </row>
    <row r="160" spans="1:9" x14ac:dyDescent="0.2">
      <c r="A160" s="57">
        <v>151</v>
      </c>
      <c r="B160" s="58">
        <f>PRRAS!C170</f>
        <v>159</v>
      </c>
      <c r="C160" s="58">
        <f>PRRAS!D170</f>
        <v>178492</v>
      </c>
      <c r="D160" s="58">
        <f>PRRAS!E170</f>
        <v>182255</v>
      </c>
      <c r="E160" s="58">
        <v>0</v>
      </c>
      <c r="F160" s="58">
        <v>0</v>
      </c>
      <c r="G160" s="59">
        <f t="shared" si="4"/>
        <v>86337.317999999999</v>
      </c>
      <c r="H160" s="59">
        <f t="shared" si="5"/>
        <v>0</v>
      </c>
      <c r="I160" s="60">
        <v>0</v>
      </c>
    </row>
    <row r="161" spans="1:9" x14ac:dyDescent="0.2">
      <c r="A161" s="57">
        <v>151</v>
      </c>
      <c r="B161" s="58">
        <f>PRRAS!C171</f>
        <v>160</v>
      </c>
      <c r="C161" s="58">
        <f>PRRAS!D171</f>
        <v>1681891</v>
      </c>
      <c r="D161" s="58">
        <f>PRRAS!E171</f>
        <v>1926108</v>
      </c>
      <c r="E161" s="58">
        <v>0</v>
      </c>
      <c r="F161" s="58">
        <v>0</v>
      </c>
      <c r="G161" s="59">
        <f t="shared" si="4"/>
        <v>885457.12</v>
      </c>
      <c r="H161" s="59">
        <f t="shared" si="5"/>
        <v>0</v>
      </c>
      <c r="I161" s="60">
        <v>0</v>
      </c>
    </row>
    <row r="162" spans="1:9" x14ac:dyDescent="0.2">
      <c r="A162" s="57">
        <v>151</v>
      </c>
      <c r="B162" s="58">
        <f>PRRAS!C172</f>
        <v>161</v>
      </c>
      <c r="C162" s="58">
        <f>PRRAS!D172</f>
        <v>352402</v>
      </c>
      <c r="D162" s="58">
        <f>PRRAS!E172</f>
        <v>413643</v>
      </c>
      <c r="E162" s="58">
        <v>0</v>
      </c>
      <c r="F162" s="58">
        <v>0</v>
      </c>
      <c r="G162" s="59">
        <f t="shared" si="4"/>
        <v>189929.76800000001</v>
      </c>
      <c r="H162" s="59">
        <f t="shared" si="5"/>
        <v>0</v>
      </c>
      <c r="I162" s="60">
        <v>0</v>
      </c>
    </row>
    <row r="163" spans="1:9" x14ac:dyDescent="0.2">
      <c r="A163" s="57">
        <v>151</v>
      </c>
      <c r="B163" s="58">
        <f>PRRAS!C173</f>
        <v>162</v>
      </c>
      <c r="C163" s="58">
        <f>PRRAS!D173</f>
        <v>49243</v>
      </c>
      <c r="D163" s="58">
        <f>PRRAS!E173</f>
        <v>62748</v>
      </c>
      <c r="E163" s="58">
        <v>0</v>
      </c>
      <c r="F163" s="58">
        <v>0</v>
      </c>
      <c r="G163" s="59">
        <f t="shared" si="4"/>
        <v>28307.718000000001</v>
      </c>
      <c r="H163" s="59">
        <f t="shared" si="5"/>
        <v>0</v>
      </c>
      <c r="I163" s="60">
        <v>0</v>
      </c>
    </row>
    <row r="164" spans="1:9" x14ac:dyDescent="0.2">
      <c r="A164" s="57">
        <v>151</v>
      </c>
      <c r="B164" s="58">
        <f>PRRAS!C174</f>
        <v>163</v>
      </c>
      <c r="C164" s="58">
        <f>PRRAS!D174</f>
        <v>254576</v>
      </c>
      <c r="D164" s="58">
        <f>PRRAS!E174</f>
        <v>306386</v>
      </c>
      <c r="E164" s="58">
        <v>0</v>
      </c>
      <c r="F164" s="58">
        <v>0</v>
      </c>
      <c r="G164" s="59">
        <f t="shared" si="4"/>
        <v>141377.72400000002</v>
      </c>
      <c r="H164" s="59">
        <f t="shared" si="5"/>
        <v>0</v>
      </c>
      <c r="I164" s="60">
        <v>0</v>
      </c>
    </row>
    <row r="165" spans="1:9" x14ac:dyDescent="0.2">
      <c r="A165" s="57">
        <v>151</v>
      </c>
      <c r="B165" s="58">
        <f>PRRAS!C175</f>
        <v>164</v>
      </c>
      <c r="C165" s="58">
        <f>PRRAS!D175</f>
        <v>8521</v>
      </c>
      <c r="D165" s="58">
        <f>PRRAS!E175</f>
        <v>10027</v>
      </c>
      <c r="E165" s="58">
        <v>0</v>
      </c>
      <c r="F165" s="58">
        <v>0</v>
      </c>
      <c r="G165" s="59">
        <f t="shared" si="4"/>
        <v>4686.3</v>
      </c>
      <c r="H165" s="59">
        <f t="shared" si="5"/>
        <v>0</v>
      </c>
      <c r="I165" s="60">
        <v>0</v>
      </c>
    </row>
    <row r="166" spans="1:9" x14ac:dyDescent="0.2">
      <c r="A166" s="57">
        <v>151</v>
      </c>
      <c r="B166" s="58">
        <f>PRRAS!C176</f>
        <v>165</v>
      </c>
      <c r="C166" s="58">
        <f>PRRAS!D176</f>
        <v>40062</v>
      </c>
      <c r="D166" s="58">
        <f>PRRAS!E176</f>
        <v>34482</v>
      </c>
      <c r="E166" s="58">
        <v>0</v>
      </c>
      <c r="F166" s="58">
        <v>0</v>
      </c>
      <c r="G166" s="59">
        <f t="shared" si="4"/>
        <v>17989.29</v>
      </c>
      <c r="H166" s="59">
        <f t="shared" si="5"/>
        <v>0</v>
      </c>
      <c r="I166" s="60">
        <v>0</v>
      </c>
    </row>
    <row r="167" spans="1:9" x14ac:dyDescent="0.2">
      <c r="A167" s="57">
        <v>151</v>
      </c>
      <c r="B167" s="58">
        <f>PRRAS!C177</f>
        <v>166</v>
      </c>
      <c r="C167" s="58">
        <f>PRRAS!D177</f>
        <v>762718</v>
      </c>
      <c r="D167" s="58">
        <f>PRRAS!E177</f>
        <v>897779</v>
      </c>
      <c r="E167" s="58">
        <v>0</v>
      </c>
      <c r="F167" s="58">
        <v>0</v>
      </c>
      <c r="G167" s="59">
        <f t="shared" si="4"/>
        <v>424673.81600000005</v>
      </c>
      <c r="H167" s="59">
        <f t="shared" si="5"/>
        <v>0</v>
      </c>
      <c r="I167" s="60">
        <v>0</v>
      </c>
    </row>
    <row r="168" spans="1:9" x14ac:dyDescent="0.2">
      <c r="A168" s="57">
        <v>151</v>
      </c>
      <c r="B168" s="58">
        <f>PRRAS!C178</f>
        <v>167</v>
      </c>
      <c r="C168" s="58">
        <f>PRRAS!D178</f>
        <v>84358</v>
      </c>
      <c r="D168" s="58">
        <f>PRRAS!E178</f>
        <v>123787</v>
      </c>
      <c r="E168" s="58">
        <v>0</v>
      </c>
      <c r="F168" s="58">
        <v>0</v>
      </c>
      <c r="G168" s="59">
        <f t="shared" si="4"/>
        <v>55432.644</v>
      </c>
      <c r="H168" s="59">
        <f t="shared" si="5"/>
        <v>0</v>
      </c>
      <c r="I168" s="60">
        <v>0</v>
      </c>
    </row>
    <row r="169" spans="1:9" x14ac:dyDescent="0.2">
      <c r="A169" s="57">
        <v>151</v>
      </c>
      <c r="B169" s="58">
        <f>PRRAS!C179</f>
        <v>168</v>
      </c>
      <c r="C169" s="58">
        <f>PRRAS!D179</f>
        <v>267716</v>
      </c>
      <c r="D169" s="58">
        <f>PRRAS!E179</f>
        <v>392144</v>
      </c>
      <c r="E169" s="58">
        <v>0</v>
      </c>
      <c r="F169" s="58">
        <v>0</v>
      </c>
      <c r="G169" s="59">
        <f t="shared" si="4"/>
        <v>176736.67200000002</v>
      </c>
      <c r="H169" s="59">
        <f t="shared" si="5"/>
        <v>0</v>
      </c>
      <c r="I169" s="60">
        <v>0</v>
      </c>
    </row>
    <row r="170" spans="1:9" x14ac:dyDescent="0.2">
      <c r="A170" s="57">
        <v>151</v>
      </c>
      <c r="B170" s="58">
        <f>PRRAS!C180</f>
        <v>169</v>
      </c>
      <c r="C170" s="58">
        <f>PRRAS!D180</f>
        <v>355900</v>
      </c>
      <c r="D170" s="58">
        <f>PRRAS!E180</f>
        <v>328383</v>
      </c>
      <c r="E170" s="58">
        <v>0</v>
      </c>
      <c r="F170" s="58">
        <v>0</v>
      </c>
      <c r="G170" s="59">
        <f t="shared" si="4"/>
        <v>171140.554</v>
      </c>
      <c r="H170" s="59">
        <f t="shared" si="5"/>
        <v>0</v>
      </c>
      <c r="I170" s="60">
        <v>0</v>
      </c>
    </row>
    <row r="171" spans="1:9" x14ac:dyDescent="0.2">
      <c r="A171" s="57">
        <v>151</v>
      </c>
      <c r="B171" s="58">
        <f>PRRAS!C181</f>
        <v>170</v>
      </c>
      <c r="C171" s="58">
        <f>PRRAS!D181</f>
        <v>42015</v>
      </c>
      <c r="D171" s="58">
        <f>PRRAS!E181</f>
        <v>35742</v>
      </c>
      <c r="E171" s="58">
        <v>0</v>
      </c>
      <c r="F171" s="58">
        <v>0</v>
      </c>
      <c r="G171" s="59">
        <f t="shared" si="4"/>
        <v>19294.830000000002</v>
      </c>
      <c r="H171" s="59">
        <f t="shared" si="5"/>
        <v>0</v>
      </c>
      <c r="I171" s="60">
        <v>0</v>
      </c>
    </row>
    <row r="172" spans="1:9" x14ac:dyDescent="0.2">
      <c r="A172" s="57">
        <v>151</v>
      </c>
      <c r="B172" s="58">
        <f>PRRAS!C182</f>
        <v>171</v>
      </c>
      <c r="C172" s="58">
        <f>PRRAS!D182</f>
        <v>9231</v>
      </c>
      <c r="D172" s="58">
        <f>PRRAS!E182</f>
        <v>12545</v>
      </c>
      <c r="E172" s="58">
        <v>0</v>
      </c>
      <c r="F172" s="58">
        <v>0</v>
      </c>
      <c r="G172" s="59">
        <f t="shared" si="4"/>
        <v>5868.8910000000005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3498</v>
      </c>
      <c r="D174" s="58">
        <f>PRRAS!E184</f>
        <v>5178</v>
      </c>
      <c r="E174" s="58">
        <v>0</v>
      </c>
      <c r="F174" s="58">
        <v>0</v>
      </c>
      <c r="G174" s="59">
        <f t="shared" si="4"/>
        <v>2396.7419999999997</v>
      </c>
      <c r="H174" s="59">
        <f t="shared" si="5"/>
        <v>0</v>
      </c>
      <c r="I174" s="60">
        <v>0</v>
      </c>
    </row>
    <row r="175" spans="1:9" x14ac:dyDescent="0.2">
      <c r="A175" s="57">
        <v>151</v>
      </c>
      <c r="B175" s="58">
        <f>PRRAS!C185</f>
        <v>174</v>
      </c>
      <c r="C175" s="58">
        <f>PRRAS!D185</f>
        <v>392313</v>
      </c>
      <c r="D175" s="58">
        <f>PRRAS!E185</f>
        <v>414774</v>
      </c>
      <c r="E175" s="58">
        <v>0</v>
      </c>
      <c r="F175" s="58">
        <v>0</v>
      </c>
      <c r="G175" s="59">
        <f t="shared" si="4"/>
        <v>212603.81399999998</v>
      </c>
      <c r="H175" s="59">
        <f t="shared" si="5"/>
        <v>0</v>
      </c>
      <c r="I175" s="60">
        <v>0</v>
      </c>
    </row>
    <row r="176" spans="1:9" x14ac:dyDescent="0.2">
      <c r="A176" s="57">
        <v>151</v>
      </c>
      <c r="B176" s="58">
        <f>PRRAS!C186</f>
        <v>175</v>
      </c>
      <c r="C176" s="58">
        <f>PRRAS!D186</f>
        <v>28417</v>
      </c>
      <c r="D176" s="58">
        <f>PRRAS!E186</f>
        <v>51487</v>
      </c>
      <c r="E176" s="58">
        <v>0</v>
      </c>
      <c r="F176" s="58">
        <v>0</v>
      </c>
      <c r="G176" s="59">
        <f t="shared" si="4"/>
        <v>22993.424999999999</v>
      </c>
      <c r="H176" s="59">
        <f t="shared" si="5"/>
        <v>0</v>
      </c>
      <c r="I176" s="60">
        <v>0</v>
      </c>
    </row>
    <row r="177" spans="1:9" x14ac:dyDescent="0.2">
      <c r="A177" s="57">
        <v>151</v>
      </c>
      <c r="B177" s="58">
        <f>PRRAS!C187</f>
        <v>176</v>
      </c>
      <c r="C177" s="58">
        <f>PRRAS!D187</f>
        <v>183695</v>
      </c>
      <c r="D177" s="58">
        <f>PRRAS!E187</f>
        <v>139740</v>
      </c>
      <c r="E177" s="58">
        <v>0</v>
      </c>
      <c r="F177" s="58">
        <v>0</v>
      </c>
      <c r="G177" s="59">
        <f t="shared" si="4"/>
        <v>81518.799999999988</v>
      </c>
      <c r="H177" s="59">
        <f t="shared" si="5"/>
        <v>0</v>
      </c>
      <c r="I177" s="60">
        <v>0</v>
      </c>
    </row>
    <row r="178" spans="1:9" x14ac:dyDescent="0.2">
      <c r="A178" s="57">
        <v>151</v>
      </c>
      <c r="B178" s="58">
        <f>PRRAS!C188</f>
        <v>177</v>
      </c>
      <c r="C178" s="58">
        <f>PRRAS!D188</f>
        <v>3615</v>
      </c>
      <c r="D178" s="58">
        <f>PRRAS!E188</f>
        <v>1865</v>
      </c>
      <c r="E178" s="58">
        <v>0</v>
      </c>
      <c r="F178" s="58">
        <v>0</v>
      </c>
      <c r="G178" s="59">
        <f t="shared" si="4"/>
        <v>1300.0649999999998</v>
      </c>
      <c r="H178" s="59">
        <f t="shared" si="5"/>
        <v>0</v>
      </c>
      <c r="I178" s="60">
        <v>0</v>
      </c>
    </row>
    <row r="179" spans="1:9" x14ac:dyDescent="0.2">
      <c r="A179" s="57">
        <v>151</v>
      </c>
      <c r="B179" s="58">
        <f>PRRAS!C189</f>
        <v>178</v>
      </c>
      <c r="C179" s="58">
        <f>PRRAS!D189</f>
        <v>61668</v>
      </c>
      <c r="D179" s="58">
        <f>PRRAS!E189</f>
        <v>55581</v>
      </c>
      <c r="E179" s="58">
        <v>0</v>
      </c>
      <c r="F179" s="58">
        <v>0</v>
      </c>
      <c r="G179" s="59">
        <f t="shared" si="4"/>
        <v>30763.739999999998</v>
      </c>
      <c r="H179" s="59">
        <f t="shared" si="5"/>
        <v>0</v>
      </c>
      <c r="I179" s="60">
        <v>0</v>
      </c>
    </row>
    <row r="180" spans="1:9" x14ac:dyDescent="0.2">
      <c r="A180" s="57">
        <v>151</v>
      </c>
      <c r="B180" s="58">
        <f>PRRAS!C190</f>
        <v>179</v>
      </c>
      <c r="C180" s="58">
        <f>PRRAS!D190</f>
        <v>8525</v>
      </c>
      <c r="D180" s="58">
        <f>PRRAS!E190</f>
        <v>10775</v>
      </c>
      <c r="E180" s="58">
        <v>0</v>
      </c>
      <c r="F180" s="58">
        <v>0</v>
      </c>
      <c r="G180" s="59">
        <f t="shared" si="4"/>
        <v>5383.4250000000002</v>
      </c>
      <c r="H180" s="59">
        <f t="shared" si="5"/>
        <v>0</v>
      </c>
      <c r="I180" s="60">
        <v>0</v>
      </c>
    </row>
    <row r="181" spans="1:9" x14ac:dyDescent="0.2">
      <c r="A181" s="57">
        <v>151</v>
      </c>
      <c r="B181" s="58">
        <f>PRRAS!C191</f>
        <v>180</v>
      </c>
      <c r="C181" s="58">
        <f>PRRAS!D191</f>
        <v>29963</v>
      </c>
      <c r="D181" s="58">
        <f>PRRAS!E191</f>
        <v>23948</v>
      </c>
      <c r="E181" s="58">
        <v>0</v>
      </c>
      <c r="F181" s="58">
        <v>0</v>
      </c>
      <c r="G181" s="59">
        <f t="shared" si="4"/>
        <v>14014.619999999999</v>
      </c>
      <c r="H181" s="59">
        <f t="shared" si="5"/>
        <v>0</v>
      </c>
      <c r="I181" s="60">
        <v>0</v>
      </c>
    </row>
    <row r="182" spans="1:9" x14ac:dyDescent="0.2">
      <c r="A182" s="57">
        <v>151</v>
      </c>
      <c r="B182" s="58">
        <f>PRRAS!C192</f>
        <v>181</v>
      </c>
      <c r="C182" s="58">
        <f>PRRAS!D192</f>
        <v>68031</v>
      </c>
      <c r="D182" s="58">
        <f>PRRAS!E192</f>
        <v>123867</v>
      </c>
      <c r="E182" s="58">
        <v>0</v>
      </c>
      <c r="F182" s="58">
        <v>0</v>
      </c>
      <c r="G182" s="59">
        <f t="shared" si="4"/>
        <v>57153.464999999997</v>
      </c>
      <c r="H182" s="59">
        <f t="shared" si="5"/>
        <v>0</v>
      </c>
      <c r="I182" s="60">
        <v>0</v>
      </c>
    </row>
    <row r="183" spans="1:9" x14ac:dyDescent="0.2">
      <c r="A183" s="57">
        <v>151</v>
      </c>
      <c r="B183" s="58">
        <f>PRRAS!C193</f>
        <v>182</v>
      </c>
      <c r="C183" s="58">
        <f>PRRAS!D193</f>
        <v>2250</v>
      </c>
      <c r="D183" s="58">
        <f>PRRAS!E193</f>
        <v>562</v>
      </c>
      <c r="E183" s="58">
        <v>0</v>
      </c>
      <c r="F183" s="58">
        <v>0</v>
      </c>
      <c r="G183" s="59">
        <f t="shared" si="4"/>
        <v>614.06799999999998</v>
      </c>
      <c r="H183" s="59">
        <f t="shared" si="5"/>
        <v>0</v>
      </c>
      <c r="I183" s="60">
        <v>0</v>
      </c>
    </row>
    <row r="184" spans="1:9" x14ac:dyDescent="0.2">
      <c r="A184" s="57">
        <v>151</v>
      </c>
      <c r="B184" s="58">
        <f>PRRAS!C194</f>
        <v>183</v>
      </c>
      <c r="C184" s="58">
        <f>PRRAS!D194</f>
        <v>6149</v>
      </c>
      <c r="D184" s="58">
        <f>PRRAS!E194</f>
        <v>6949</v>
      </c>
      <c r="E184" s="58">
        <v>0</v>
      </c>
      <c r="F184" s="58">
        <v>0</v>
      </c>
      <c r="G184" s="59">
        <f t="shared" si="4"/>
        <v>3668.6010000000001</v>
      </c>
      <c r="H184" s="59">
        <f t="shared" si="5"/>
        <v>0</v>
      </c>
      <c r="I184" s="60">
        <v>0</v>
      </c>
    </row>
    <row r="185" spans="1:9" x14ac:dyDescent="0.2">
      <c r="A185" s="57">
        <v>151</v>
      </c>
      <c r="B185" s="58">
        <f>PRRAS!C195</f>
        <v>184</v>
      </c>
      <c r="C185" s="58">
        <f>PRRAS!D195</f>
        <v>36249</v>
      </c>
      <c r="D185" s="58">
        <f>PRRAS!E195</f>
        <v>46612</v>
      </c>
      <c r="E185" s="58">
        <v>0</v>
      </c>
      <c r="F185" s="58">
        <v>0</v>
      </c>
      <c r="G185" s="59">
        <f t="shared" si="4"/>
        <v>23823.031999999999</v>
      </c>
      <c r="H185" s="59">
        <f t="shared" si="5"/>
        <v>0</v>
      </c>
      <c r="I185" s="60">
        <v>0</v>
      </c>
    </row>
    <row r="186" spans="1:9" x14ac:dyDescent="0.2">
      <c r="A186" s="57">
        <v>151</v>
      </c>
      <c r="B186" s="58">
        <f>PRRAS!C196</f>
        <v>185</v>
      </c>
      <c r="C186" s="58">
        <f>PRRAS!D196</f>
        <v>138209</v>
      </c>
      <c r="D186" s="58">
        <f>PRRAS!E196</f>
        <v>153300</v>
      </c>
      <c r="E186" s="58">
        <v>0</v>
      </c>
      <c r="F186" s="58">
        <v>0</v>
      </c>
      <c r="G186" s="59">
        <f t="shared" si="4"/>
        <v>82289.664999999994</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16310</v>
      </c>
      <c r="D189" s="58">
        <f>PRRAS!E199</f>
        <v>33508</v>
      </c>
      <c r="E189" s="58">
        <v>0</v>
      </c>
      <c r="F189" s="58">
        <v>0</v>
      </c>
      <c r="G189" s="59">
        <f t="shared" si="4"/>
        <v>15665.288</v>
      </c>
      <c r="H189" s="59">
        <f t="shared" si="5"/>
        <v>0</v>
      </c>
      <c r="I189" s="60">
        <v>0</v>
      </c>
    </row>
    <row r="190" spans="1:9" x14ac:dyDescent="0.2">
      <c r="A190" s="57">
        <v>151</v>
      </c>
      <c r="B190" s="58">
        <f>PRRAS!C200</f>
        <v>189</v>
      </c>
      <c r="C190" s="58">
        <f>PRRAS!D200</f>
        <v>5680</v>
      </c>
      <c r="D190" s="58">
        <f>PRRAS!E200</f>
        <v>5980</v>
      </c>
      <c r="E190" s="58">
        <v>0</v>
      </c>
      <c r="F190" s="58">
        <v>0</v>
      </c>
      <c r="G190" s="59">
        <f t="shared" si="4"/>
        <v>3333.96</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116219</v>
      </c>
      <c r="D193" s="58">
        <f>PRRAS!E203</f>
        <v>113812</v>
      </c>
      <c r="E193" s="58">
        <v>0</v>
      </c>
      <c r="F193" s="58">
        <v>0</v>
      </c>
      <c r="G193" s="59">
        <f t="shared" si="4"/>
        <v>66017.856</v>
      </c>
      <c r="H193" s="59">
        <f t="shared" si="5"/>
        <v>0</v>
      </c>
      <c r="I193" s="60">
        <v>0</v>
      </c>
    </row>
    <row r="194" spans="1:9" x14ac:dyDescent="0.2">
      <c r="A194" s="57">
        <v>151</v>
      </c>
      <c r="B194" s="58">
        <f>PRRAS!C204</f>
        <v>193</v>
      </c>
      <c r="C194" s="58">
        <f>PRRAS!D204</f>
        <v>4898</v>
      </c>
      <c r="D194" s="58">
        <f>PRRAS!E204</f>
        <v>5176</v>
      </c>
      <c r="E194" s="58">
        <v>0</v>
      </c>
      <c r="F194" s="58">
        <v>0</v>
      </c>
      <c r="G194" s="59">
        <f t="shared" ref="G194:G257" si="6">(B194/1000)*(C194*1+D194*2)</f>
        <v>2943.25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4898</v>
      </c>
      <c r="D208" s="58">
        <f>PRRAS!E218</f>
        <v>5176</v>
      </c>
      <c r="E208" s="58">
        <v>0</v>
      </c>
      <c r="F208" s="58">
        <v>0</v>
      </c>
      <c r="G208" s="59">
        <f t="shared" si="6"/>
        <v>3156.75</v>
      </c>
      <c r="H208" s="59">
        <f t="shared" si="7"/>
        <v>0</v>
      </c>
      <c r="I208" s="60">
        <v>0</v>
      </c>
    </row>
    <row r="209" spans="1:9" x14ac:dyDescent="0.2">
      <c r="A209" s="57">
        <v>151</v>
      </c>
      <c r="B209" s="58">
        <f>PRRAS!C219</f>
        <v>208</v>
      </c>
      <c r="C209" s="58">
        <f>PRRAS!D219</f>
        <v>4898</v>
      </c>
      <c r="D209" s="58">
        <f>PRRAS!E219</f>
        <v>5176</v>
      </c>
      <c r="E209" s="58">
        <v>0</v>
      </c>
      <c r="F209" s="58">
        <v>0</v>
      </c>
      <c r="G209" s="59">
        <f t="shared" si="6"/>
        <v>3172</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870</v>
      </c>
      <c r="E222" s="58">
        <v>0</v>
      </c>
      <c r="F222" s="58">
        <v>0</v>
      </c>
      <c r="G222" s="59">
        <f t="shared" si="6"/>
        <v>384.54</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870</v>
      </c>
      <c r="E242" s="58">
        <v>0</v>
      </c>
      <c r="F242" s="58">
        <v>0</v>
      </c>
      <c r="G242" s="59">
        <f t="shared" si="6"/>
        <v>419.34</v>
      </c>
      <c r="H242" s="59">
        <f t="shared" si="7"/>
        <v>0</v>
      </c>
      <c r="I242" s="60">
        <v>0</v>
      </c>
    </row>
    <row r="243" spans="1:9" x14ac:dyDescent="0.2">
      <c r="A243" s="57">
        <v>151</v>
      </c>
      <c r="B243" s="58">
        <f>PRRAS!C253</f>
        <v>242</v>
      </c>
      <c r="C243" s="58">
        <f>PRRAS!D253</f>
        <v>0</v>
      </c>
      <c r="D243" s="58">
        <f>PRRAS!E253</f>
        <v>870</v>
      </c>
      <c r="E243" s="58">
        <v>0</v>
      </c>
      <c r="F243" s="58">
        <v>0</v>
      </c>
      <c r="G243" s="59">
        <f t="shared" si="6"/>
        <v>421.08</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12095276</v>
      </c>
      <c r="D282" s="58">
        <f>PRRAS!E292</f>
        <v>12564381</v>
      </c>
      <c r="E282" s="58">
        <v>0</v>
      </c>
      <c r="F282" s="58">
        <v>0</v>
      </c>
      <c r="G282" s="59">
        <f t="shared" si="8"/>
        <v>10459954.678000001</v>
      </c>
      <c r="H282" s="59">
        <f t="shared" si="9"/>
        <v>0</v>
      </c>
      <c r="I282" s="60">
        <v>0</v>
      </c>
    </row>
    <row r="283" spans="1:9" x14ac:dyDescent="0.2">
      <c r="A283" s="57">
        <v>151</v>
      </c>
      <c r="B283" s="58">
        <f>PRRAS!C293</f>
        <v>282</v>
      </c>
      <c r="C283" s="58">
        <f>PRRAS!D293</f>
        <v>185715</v>
      </c>
      <c r="D283" s="58">
        <f>PRRAS!E293</f>
        <v>219111</v>
      </c>
      <c r="E283" s="58">
        <v>0</v>
      </c>
      <c r="F283" s="58">
        <v>0</v>
      </c>
      <c r="G283" s="59">
        <f t="shared" si="8"/>
        <v>175950.234</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23775</v>
      </c>
      <c r="E285" s="58">
        <v>0</v>
      </c>
      <c r="F285" s="58">
        <v>0</v>
      </c>
      <c r="G285" s="59">
        <f t="shared" si="8"/>
        <v>13504.199999999999</v>
      </c>
      <c r="H285" s="59">
        <f t="shared" si="9"/>
        <v>0</v>
      </c>
      <c r="I285" s="60">
        <v>0</v>
      </c>
    </row>
    <row r="286" spans="1:9" x14ac:dyDescent="0.2">
      <c r="A286" s="57">
        <v>151</v>
      </c>
      <c r="B286" s="58">
        <f>PRRAS!C296</f>
        <v>285</v>
      </c>
      <c r="C286" s="58">
        <f>PRRAS!D296</f>
        <v>33773</v>
      </c>
      <c r="D286" s="58">
        <f>PRRAS!E296</f>
        <v>0</v>
      </c>
      <c r="E286" s="58">
        <v>0</v>
      </c>
      <c r="F286" s="58">
        <v>0</v>
      </c>
      <c r="G286" s="59">
        <f t="shared" si="8"/>
        <v>9625.3049999999985</v>
      </c>
      <c r="H286" s="59">
        <f t="shared" si="9"/>
        <v>0</v>
      </c>
      <c r="I286" s="60">
        <v>0</v>
      </c>
    </row>
    <row r="287" spans="1:9" x14ac:dyDescent="0.2">
      <c r="A287" s="57">
        <v>151</v>
      </c>
      <c r="B287" s="58">
        <f>PRRAS!C297</f>
        <v>286</v>
      </c>
      <c r="C287" s="58">
        <f>PRRAS!D297</f>
        <v>73340</v>
      </c>
      <c r="D287" s="58">
        <f>PRRAS!E297</f>
        <v>26750</v>
      </c>
      <c r="E287" s="58">
        <v>0</v>
      </c>
      <c r="F287" s="58">
        <v>0</v>
      </c>
      <c r="G287" s="59">
        <f t="shared" si="8"/>
        <v>36276.239999999998</v>
      </c>
      <c r="H287" s="59">
        <f t="shared" si="9"/>
        <v>0</v>
      </c>
      <c r="I287" s="60">
        <v>0</v>
      </c>
    </row>
    <row r="288" spans="1:9" x14ac:dyDescent="0.2">
      <c r="A288" s="57">
        <v>151</v>
      </c>
      <c r="B288" s="58">
        <f>PRRAS!C298</f>
        <v>287</v>
      </c>
      <c r="C288" s="58">
        <f>PRRAS!D298</f>
        <v>73340</v>
      </c>
      <c r="D288" s="58">
        <f>PRRAS!E298</f>
        <v>26750</v>
      </c>
      <c r="E288" s="58">
        <v>0</v>
      </c>
      <c r="F288" s="58">
        <v>0</v>
      </c>
      <c r="G288" s="59">
        <f t="shared" si="8"/>
        <v>36403.079999999994</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2724</v>
      </c>
      <c r="D290" s="58">
        <f>PRRAS!E301</f>
        <v>2409</v>
      </c>
      <c r="E290" s="58">
        <v>0</v>
      </c>
      <c r="F290" s="58">
        <v>0</v>
      </c>
      <c r="G290" s="59">
        <f t="shared" si="8"/>
        <v>2179.6379999999999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2724</v>
      </c>
      <c r="D303" s="58">
        <f>PRRAS!E314</f>
        <v>2409</v>
      </c>
      <c r="E303" s="58">
        <v>0</v>
      </c>
      <c r="F303" s="58">
        <v>0</v>
      </c>
      <c r="G303" s="59">
        <f t="shared" si="8"/>
        <v>2277.6839999999997</v>
      </c>
      <c r="H303" s="59">
        <f t="shared" si="9"/>
        <v>0</v>
      </c>
      <c r="I303" s="60">
        <v>0</v>
      </c>
    </row>
    <row r="304" spans="1:9" x14ac:dyDescent="0.2">
      <c r="A304" s="57">
        <v>151</v>
      </c>
      <c r="B304" s="58">
        <f>PRRAS!C315</f>
        <v>303</v>
      </c>
      <c r="C304" s="58">
        <f>PRRAS!D315</f>
        <v>2724</v>
      </c>
      <c r="D304" s="58">
        <f>PRRAS!E315</f>
        <v>2409</v>
      </c>
      <c r="E304" s="58">
        <v>0</v>
      </c>
      <c r="F304" s="58">
        <v>0</v>
      </c>
      <c r="G304" s="59">
        <f t="shared" si="8"/>
        <v>2285.2260000000001</v>
      </c>
      <c r="H304" s="59">
        <f t="shared" si="9"/>
        <v>0</v>
      </c>
      <c r="I304" s="60">
        <v>0</v>
      </c>
    </row>
    <row r="305" spans="1:9" x14ac:dyDescent="0.2">
      <c r="A305" s="57">
        <v>151</v>
      </c>
      <c r="B305" s="58">
        <f>PRRAS!C316</f>
        <v>304</v>
      </c>
      <c r="C305" s="58">
        <f>PRRAS!D316</f>
        <v>2724</v>
      </c>
      <c r="D305" s="58">
        <f>PRRAS!E316</f>
        <v>2409</v>
      </c>
      <c r="E305" s="58">
        <v>0</v>
      </c>
      <c r="F305" s="58">
        <v>0</v>
      </c>
      <c r="G305" s="59">
        <f t="shared" si="8"/>
        <v>2292.768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130891</v>
      </c>
      <c r="D342" s="58">
        <f>PRRAS!E353</f>
        <v>230621</v>
      </c>
      <c r="E342" s="58">
        <v>0</v>
      </c>
      <c r="F342" s="58">
        <v>0</v>
      </c>
      <c r="G342" s="59">
        <f t="shared" si="10"/>
        <v>201917.353</v>
      </c>
      <c r="H342" s="59">
        <f t="shared" si="11"/>
        <v>0</v>
      </c>
      <c r="I342" s="60">
        <v>0</v>
      </c>
    </row>
    <row r="343" spans="1:9" x14ac:dyDescent="0.2">
      <c r="A343" s="57">
        <v>151</v>
      </c>
      <c r="B343" s="58">
        <f>PRRAS!C354</f>
        <v>342</v>
      </c>
      <c r="C343" s="58">
        <f>PRRAS!D354</f>
        <v>5000</v>
      </c>
      <c r="D343" s="58">
        <f>PRRAS!E354</f>
        <v>0</v>
      </c>
      <c r="E343" s="58">
        <v>0</v>
      </c>
      <c r="F343" s="58">
        <v>0</v>
      </c>
      <c r="G343" s="59">
        <f t="shared" si="10"/>
        <v>1710.0000000000002</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5000</v>
      </c>
      <c r="D348" s="58">
        <f>PRRAS!E359</f>
        <v>0</v>
      </c>
      <c r="E348" s="58">
        <v>0</v>
      </c>
      <c r="F348" s="58">
        <v>0</v>
      </c>
      <c r="G348" s="59">
        <f t="shared" si="10"/>
        <v>1734.9999999999998</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5000</v>
      </c>
      <c r="D354" s="58">
        <f>PRRAS!E365</f>
        <v>0</v>
      </c>
      <c r="E354" s="58">
        <v>0</v>
      </c>
      <c r="F354" s="58">
        <v>0</v>
      </c>
      <c r="G354" s="59">
        <f t="shared" si="10"/>
        <v>1765</v>
      </c>
      <c r="H354" s="59">
        <f t="shared" si="11"/>
        <v>0</v>
      </c>
      <c r="I354" s="60">
        <v>0</v>
      </c>
    </row>
    <row r="355" spans="1:9" x14ac:dyDescent="0.2">
      <c r="A355" s="57">
        <v>151</v>
      </c>
      <c r="B355" s="58">
        <f>PRRAS!C366</f>
        <v>354</v>
      </c>
      <c r="C355" s="58">
        <f>PRRAS!D366</f>
        <v>125891</v>
      </c>
      <c r="D355" s="58">
        <f>PRRAS!E366</f>
        <v>230621</v>
      </c>
      <c r="E355" s="58">
        <v>0</v>
      </c>
      <c r="F355" s="58">
        <v>0</v>
      </c>
      <c r="G355" s="59">
        <f t="shared" si="10"/>
        <v>207845.08199999999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119457</v>
      </c>
      <c r="D361" s="58">
        <f>PRRAS!E372</f>
        <v>221407</v>
      </c>
      <c r="E361" s="58">
        <v>0</v>
      </c>
      <c r="F361" s="58">
        <v>0</v>
      </c>
      <c r="G361" s="59">
        <f t="shared" si="10"/>
        <v>202417.56</v>
      </c>
      <c r="H361" s="59">
        <f t="shared" si="11"/>
        <v>0</v>
      </c>
      <c r="I361" s="60">
        <v>0</v>
      </c>
    </row>
    <row r="362" spans="1:9" x14ac:dyDescent="0.2">
      <c r="A362" s="57">
        <v>151</v>
      </c>
      <c r="B362" s="58">
        <f>PRRAS!C373</f>
        <v>361</v>
      </c>
      <c r="C362" s="58">
        <f>PRRAS!D373</f>
        <v>32136</v>
      </c>
      <c r="D362" s="58">
        <f>PRRAS!E373</f>
        <v>92058</v>
      </c>
      <c r="E362" s="58">
        <v>0</v>
      </c>
      <c r="F362" s="58">
        <v>0</v>
      </c>
      <c r="G362" s="59">
        <f t="shared" si="10"/>
        <v>78066.971999999994</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46575</v>
      </c>
      <c r="E364" s="58">
        <v>0</v>
      </c>
      <c r="F364" s="58">
        <v>0</v>
      </c>
      <c r="G364" s="59">
        <f t="shared" si="10"/>
        <v>33813.449999999997</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58559</v>
      </c>
      <c r="D367" s="58">
        <f>PRRAS!E378</f>
        <v>68285</v>
      </c>
      <c r="E367" s="58">
        <v>0</v>
      </c>
      <c r="F367" s="58">
        <v>0</v>
      </c>
      <c r="G367" s="59">
        <f t="shared" si="10"/>
        <v>71417.213999999993</v>
      </c>
      <c r="H367" s="59">
        <f t="shared" si="11"/>
        <v>0</v>
      </c>
      <c r="I367" s="60">
        <v>0</v>
      </c>
    </row>
    <row r="368" spans="1:9" x14ac:dyDescent="0.2">
      <c r="A368" s="57">
        <v>151</v>
      </c>
      <c r="B368" s="58">
        <f>PRRAS!C379</f>
        <v>367</v>
      </c>
      <c r="C368" s="58">
        <f>PRRAS!D379</f>
        <v>28762</v>
      </c>
      <c r="D368" s="58">
        <f>PRRAS!E379</f>
        <v>14489</v>
      </c>
      <c r="E368" s="58">
        <v>0</v>
      </c>
      <c r="F368" s="58">
        <v>0</v>
      </c>
      <c r="G368" s="59">
        <f t="shared" si="10"/>
        <v>21190.579999999998</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6434</v>
      </c>
      <c r="D375" s="58">
        <f>PRRAS!E386</f>
        <v>9214</v>
      </c>
      <c r="E375" s="58">
        <v>0</v>
      </c>
      <c r="F375" s="58">
        <v>0</v>
      </c>
      <c r="G375" s="59">
        <f t="shared" si="10"/>
        <v>9298.3880000000008</v>
      </c>
      <c r="H375" s="59">
        <f t="shared" si="11"/>
        <v>0</v>
      </c>
      <c r="I375" s="60">
        <v>0</v>
      </c>
    </row>
    <row r="376" spans="1:9" x14ac:dyDescent="0.2">
      <c r="A376" s="57">
        <v>151</v>
      </c>
      <c r="B376" s="58">
        <f>PRRAS!C387</f>
        <v>375</v>
      </c>
      <c r="C376" s="58">
        <f>PRRAS!D387</f>
        <v>6434</v>
      </c>
      <c r="D376" s="58">
        <f>PRRAS!E387</f>
        <v>9214</v>
      </c>
      <c r="E376" s="58">
        <v>0</v>
      </c>
      <c r="F376" s="58">
        <v>0</v>
      </c>
      <c r="G376" s="59">
        <f t="shared" si="10"/>
        <v>9323.25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128167</v>
      </c>
      <c r="D400" s="58">
        <f>PRRAS!E411</f>
        <v>228212</v>
      </c>
      <c r="E400" s="58">
        <v>0</v>
      </c>
      <c r="F400" s="58">
        <v>0</v>
      </c>
      <c r="G400" s="59">
        <f t="shared" si="12"/>
        <v>233251.80900000001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27316</v>
      </c>
      <c r="D403" s="58">
        <f>PRRAS!E414</f>
        <v>20435</v>
      </c>
      <c r="E403" s="58">
        <v>0</v>
      </c>
      <c r="F403" s="58">
        <v>0</v>
      </c>
      <c r="G403" s="59">
        <f t="shared" si="12"/>
        <v>27410.772000000001</v>
      </c>
      <c r="H403" s="59">
        <f t="shared" si="13"/>
        <v>0</v>
      </c>
      <c r="I403" s="60">
        <v>0</v>
      </c>
    </row>
    <row r="404" spans="1:9" x14ac:dyDescent="0.2">
      <c r="A404" s="57">
        <v>151</v>
      </c>
      <c r="B404" s="58">
        <f>PRRAS!C415</f>
        <v>403</v>
      </c>
      <c r="C404" s="58">
        <f>PRRAS!D415</f>
        <v>12283715</v>
      </c>
      <c r="D404" s="58">
        <f>PRRAS!E415</f>
        <v>12785901</v>
      </c>
      <c r="E404" s="58">
        <v>0</v>
      </c>
      <c r="F404" s="58">
        <v>0</v>
      </c>
      <c r="G404" s="59">
        <f t="shared" si="12"/>
        <v>15255773.351000002</v>
      </c>
      <c r="H404" s="59">
        <f t="shared" si="13"/>
        <v>0</v>
      </c>
      <c r="I404" s="60">
        <v>0</v>
      </c>
    </row>
    <row r="405" spans="1:9" x14ac:dyDescent="0.2">
      <c r="A405" s="57">
        <v>151</v>
      </c>
      <c r="B405" s="58">
        <f>PRRAS!C416</f>
        <v>404</v>
      </c>
      <c r="C405" s="58">
        <f>PRRAS!D416</f>
        <v>12226167</v>
      </c>
      <c r="D405" s="58">
        <f>PRRAS!E416</f>
        <v>12795002</v>
      </c>
      <c r="E405" s="58">
        <v>0</v>
      </c>
      <c r="F405" s="58">
        <v>0</v>
      </c>
      <c r="G405" s="59">
        <f t="shared" si="12"/>
        <v>15277733.084000001</v>
      </c>
      <c r="H405" s="59">
        <f t="shared" si="13"/>
        <v>0</v>
      </c>
      <c r="I405" s="60">
        <v>0</v>
      </c>
    </row>
    <row r="406" spans="1:9" x14ac:dyDescent="0.2">
      <c r="A406" s="57">
        <v>151</v>
      </c>
      <c r="B406" s="58">
        <f>PRRAS!C417</f>
        <v>405</v>
      </c>
      <c r="C406" s="58">
        <f>PRRAS!D417</f>
        <v>57548</v>
      </c>
      <c r="D406" s="58">
        <f>PRRAS!E417</f>
        <v>0</v>
      </c>
      <c r="E406" s="58">
        <v>0</v>
      </c>
      <c r="F406" s="58">
        <v>0</v>
      </c>
      <c r="G406" s="59">
        <f t="shared" si="12"/>
        <v>23306.940000000002</v>
      </c>
      <c r="H406" s="59">
        <f t="shared" si="13"/>
        <v>0</v>
      </c>
      <c r="I406" s="60">
        <v>0</v>
      </c>
    </row>
    <row r="407" spans="1:9" x14ac:dyDescent="0.2">
      <c r="A407" s="57">
        <v>151</v>
      </c>
      <c r="B407" s="58">
        <f>PRRAS!C418</f>
        <v>406</v>
      </c>
      <c r="C407" s="58">
        <f>PRRAS!D418</f>
        <v>0</v>
      </c>
      <c r="D407" s="58">
        <f>PRRAS!E418</f>
        <v>9101</v>
      </c>
      <c r="E407" s="58">
        <v>0</v>
      </c>
      <c r="F407" s="58">
        <v>0</v>
      </c>
      <c r="G407" s="59">
        <f t="shared" si="12"/>
        <v>7390.0120000000006</v>
      </c>
      <c r="H407" s="59">
        <f t="shared" si="13"/>
        <v>0</v>
      </c>
      <c r="I407" s="60">
        <v>0</v>
      </c>
    </row>
    <row r="408" spans="1:9" x14ac:dyDescent="0.2">
      <c r="A408" s="57">
        <v>151</v>
      </c>
      <c r="B408" s="58">
        <f>PRRAS!C419</f>
        <v>407</v>
      </c>
      <c r="C408" s="58">
        <f>PRRAS!D419</f>
        <v>0</v>
      </c>
      <c r="D408" s="58">
        <f>PRRAS!E419</f>
        <v>23775</v>
      </c>
      <c r="E408" s="58">
        <v>0</v>
      </c>
      <c r="F408" s="58">
        <v>0</v>
      </c>
      <c r="G408" s="59">
        <f t="shared" si="12"/>
        <v>19352.849999999999</v>
      </c>
      <c r="H408" s="59">
        <f t="shared" si="13"/>
        <v>0</v>
      </c>
      <c r="I408" s="60">
        <v>0</v>
      </c>
    </row>
    <row r="409" spans="1:9" x14ac:dyDescent="0.2">
      <c r="A409" s="57">
        <v>151</v>
      </c>
      <c r="B409" s="58">
        <f>PRRAS!C420</f>
        <v>408</v>
      </c>
      <c r="C409" s="58">
        <f>PRRAS!D420</f>
        <v>33773</v>
      </c>
      <c r="D409" s="58">
        <f>PRRAS!E420</f>
        <v>0</v>
      </c>
      <c r="E409" s="58">
        <v>0</v>
      </c>
      <c r="F409" s="58">
        <v>0</v>
      </c>
      <c r="G409" s="59">
        <f t="shared" si="12"/>
        <v>13779.384</v>
      </c>
      <c r="H409" s="59">
        <f t="shared" si="13"/>
        <v>0</v>
      </c>
      <c r="I409" s="60">
        <v>0</v>
      </c>
    </row>
    <row r="410" spans="1:9" x14ac:dyDescent="0.2">
      <c r="A410" s="57">
        <v>151</v>
      </c>
      <c r="B410" s="58">
        <f>PRRAS!C421</f>
        <v>409</v>
      </c>
      <c r="C410" s="58">
        <f>PRRAS!D421</f>
        <v>100656</v>
      </c>
      <c r="D410" s="58">
        <f>PRRAS!E421</f>
        <v>47185</v>
      </c>
      <c r="E410" s="58">
        <v>0</v>
      </c>
      <c r="F410" s="58">
        <v>0</v>
      </c>
      <c r="G410" s="59">
        <f t="shared" si="12"/>
        <v>79765.633999999991</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12283715</v>
      </c>
      <c r="D630" s="58">
        <f>PRRAS!E642</f>
        <v>12785901</v>
      </c>
      <c r="E630" s="58">
        <v>0</v>
      </c>
      <c r="F630" s="58">
        <v>0</v>
      </c>
      <c r="G630" s="59">
        <f t="shared" si="18"/>
        <v>23811120.193</v>
      </c>
      <c r="H630" s="59">
        <f t="shared" si="19"/>
        <v>0</v>
      </c>
      <c r="I630" s="60">
        <v>0</v>
      </c>
    </row>
    <row r="631" spans="1:9" x14ac:dyDescent="0.2">
      <c r="A631" s="57">
        <v>151</v>
      </c>
      <c r="B631" s="58">
        <f>PRRAS!C643</f>
        <v>630</v>
      </c>
      <c r="C631" s="58">
        <f>PRRAS!D643</f>
        <v>12226167</v>
      </c>
      <c r="D631" s="58">
        <f>PRRAS!E643</f>
        <v>12795002</v>
      </c>
      <c r="E631" s="58">
        <v>0</v>
      </c>
      <c r="F631" s="58">
        <v>0</v>
      </c>
      <c r="G631" s="59">
        <f t="shared" si="18"/>
        <v>23824187.73</v>
      </c>
      <c r="H631" s="59">
        <f t="shared" si="19"/>
        <v>0</v>
      </c>
      <c r="I631" s="60">
        <v>0</v>
      </c>
    </row>
    <row r="632" spans="1:9" x14ac:dyDescent="0.2">
      <c r="A632" s="57">
        <v>151</v>
      </c>
      <c r="B632" s="58">
        <f>PRRAS!C644</f>
        <v>631</v>
      </c>
      <c r="C632" s="58">
        <f>PRRAS!D644</f>
        <v>57548</v>
      </c>
      <c r="D632" s="58">
        <f>PRRAS!E644</f>
        <v>0</v>
      </c>
      <c r="E632" s="58">
        <v>0</v>
      </c>
      <c r="F632" s="58">
        <v>0</v>
      </c>
      <c r="G632" s="59">
        <f t="shared" si="18"/>
        <v>36312.788</v>
      </c>
      <c r="H632" s="59">
        <f t="shared" si="19"/>
        <v>0</v>
      </c>
      <c r="I632" s="60">
        <v>0</v>
      </c>
    </row>
    <row r="633" spans="1:9" x14ac:dyDescent="0.2">
      <c r="A633" s="57">
        <v>151</v>
      </c>
      <c r="B633" s="58">
        <f>PRRAS!C645</f>
        <v>632</v>
      </c>
      <c r="C633" s="58">
        <f>PRRAS!D645</f>
        <v>0</v>
      </c>
      <c r="D633" s="58">
        <f>PRRAS!E645</f>
        <v>9101</v>
      </c>
      <c r="E633" s="58">
        <v>0</v>
      </c>
      <c r="F633" s="58">
        <v>0</v>
      </c>
      <c r="G633" s="59">
        <f t="shared" si="18"/>
        <v>11503.664000000001</v>
      </c>
      <c r="H633" s="59">
        <f t="shared" si="19"/>
        <v>0</v>
      </c>
      <c r="I633" s="60">
        <v>0</v>
      </c>
    </row>
    <row r="634" spans="1:9" x14ac:dyDescent="0.2">
      <c r="A634" s="57">
        <v>151</v>
      </c>
      <c r="B634" s="58">
        <f>PRRAS!C646</f>
        <v>633</v>
      </c>
      <c r="C634" s="58">
        <f>PRRAS!D646</f>
        <v>0</v>
      </c>
      <c r="D634" s="58">
        <f>PRRAS!E646</f>
        <v>23775</v>
      </c>
      <c r="E634" s="58">
        <v>0</v>
      </c>
      <c r="F634" s="58">
        <v>0</v>
      </c>
      <c r="G634" s="59">
        <f t="shared" si="18"/>
        <v>30099.15</v>
      </c>
      <c r="H634" s="59">
        <f t="shared" si="19"/>
        <v>0</v>
      </c>
      <c r="I634" s="60">
        <v>0</v>
      </c>
    </row>
    <row r="635" spans="1:9" x14ac:dyDescent="0.2">
      <c r="A635" s="57">
        <v>151</v>
      </c>
      <c r="B635" s="58">
        <f>PRRAS!C647</f>
        <v>634</v>
      </c>
      <c r="C635" s="58">
        <f>PRRAS!D647</f>
        <v>33773</v>
      </c>
      <c r="D635" s="58">
        <f>PRRAS!E647</f>
        <v>0</v>
      </c>
      <c r="E635" s="58">
        <v>0</v>
      </c>
      <c r="F635" s="58">
        <v>0</v>
      </c>
      <c r="G635" s="59">
        <f t="shared" si="18"/>
        <v>21412.081999999999</v>
      </c>
      <c r="H635" s="59">
        <f t="shared" si="19"/>
        <v>0</v>
      </c>
      <c r="I635" s="60">
        <v>0</v>
      </c>
    </row>
    <row r="636" spans="1:9" x14ac:dyDescent="0.2">
      <c r="A636" s="57">
        <v>151</v>
      </c>
      <c r="B636" s="58">
        <f>PRRAS!C648</f>
        <v>635</v>
      </c>
      <c r="C636" s="58">
        <f>PRRAS!D648</f>
        <v>23775</v>
      </c>
      <c r="D636" s="58">
        <f>PRRAS!E648</f>
        <v>14674</v>
      </c>
      <c r="E636" s="58">
        <v>0</v>
      </c>
      <c r="F636" s="58">
        <v>0</v>
      </c>
      <c r="G636" s="59">
        <f t="shared" si="18"/>
        <v>33733.105000000003</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881539</v>
      </c>
      <c r="D638" s="58">
        <f>PRRAS!E650</f>
        <v>905174</v>
      </c>
      <c r="E638" s="58">
        <v>0</v>
      </c>
      <c r="F638" s="58">
        <v>0</v>
      </c>
      <c r="G638" s="59">
        <f t="shared" si="18"/>
        <v>1714732.0190000001</v>
      </c>
      <c r="H638" s="59">
        <f t="shared" si="19"/>
        <v>0</v>
      </c>
      <c r="I638" s="60">
        <v>0</v>
      </c>
    </row>
    <row r="639" spans="1:9" x14ac:dyDescent="0.2">
      <c r="A639" s="57">
        <v>151</v>
      </c>
      <c r="B639" s="58">
        <f>PRRAS!C652</f>
        <v>638</v>
      </c>
      <c r="C639" s="58">
        <f>PRRAS!D652</f>
        <v>154684</v>
      </c>
      <c r="D639" s="58">
        <f>PRRAS!E652</f>
        <v>155421</v>
      </c>
      <c r="E639" s="58">
        <v>0</v>
      </c>
      <c r="F639" s="58">
        <v>0</v>
      </c>
      <c r="G639" s="59">
        <f t="shared" si="18"/>
        <v>297005.58799999999</v>
      </c>
      <c r="H639" s="59">
        <f t="shared" si="19"/>
        <v>0</v>
      </c>
      <c r="I639" s="60">
        <v>0</v>
      </c>
    </row>
    <row r="640" spans="1:9" x14ac:dyDescent="0.2">
      <c r="A640" s="57">
        <v>151</v>
      </c>
      <c r="B640" s="58">
        <f>PRRAS!C653</f>
        <v>639</v>
      </c>
      <c r="C640" s="58">
        <f>PRRAS!D653</f>
        <v>11585647</v>
      </c>
      <c r="D640" s="58">
        <f>PRRAS!E653</f>
        <v>12185002</v>
      </c>
      <c r="E640" s="58">
        <v>0</v>
      </c>
      <c r="F640" s="58">
        <v>0</v>
      </c>
      <c r="G640" s="59">
        <f t="shared" si="18"/>
        <v>22975660.989</v>
      </c>
      <c r="H640" s="59">
        <f t="shared" si="19"/>
        <v>0</v>
      </c>
      <c r="I640" s="60">
        <v>0</v>
      </c>
    </row>
    <row r="641" spans="1:9" x14ac:dyDescent="0.2">
      <c r="A641" s="57">
        <v>151</v>
      </c>
      <c r="B641" s="58">
        <f>PRRAS!C654</f>
        <v>640</v>
      </c>
      <c r="C641" s="58">
        <f>PRRAS!D654</f>
        <v>11584911</v>
      </c>
      <c r="D641" s="58">
        <f>PRRAS!E654</f>
        <v>12212834</v>
      </c>
      <c r="E641" s="58">
        <v>0</v>
      </c>
      <c r="F641" s="58">
        <v>0</v>
      </c>
      <c r="G641" s="59">
        <f t="shared" si="18"/>
        <v>23046770.559999999</v>
      </c>
      <c r="H641" s="59">
        <f t="shared" si="19"/>
        <v>0</v>
      </c>
      <c r="I641" s="60">
        <v>0</v>
      </c>
    </row>
    <row r="642" spans="1:9" x14ac:dyDescent="0.2">
      <c r="A642" s="57">
        <v>151</v>
      </c>
      <c r="B642" s="58">
        <f>PRRAS!C655</f>
        <v>641</v>
      </c>
      <c r="C642" s="58">
        <f>PRRAS!D655</f>
        <v>155420</v>
      </c>
      <c r="D642" s="58">
        <f>PRRAS!E655</f>
        <v>127589</v>
      </c>
      <c r="E642" s="58">
        <v>0</v>
      </c>
      <c r="F642" s="58">
        <v>0</v>
      </c>
      <c r="G642" s="59">
        <f t="shared" ref="G642:G705" si="20">(B642/1000)*(C642*1+D642*2)</f>
        <v>263193.31800000003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100</v>
      </c>
      <c r="D644" s="58">
        <f>PRRAS!E657</f>
        <v>102</v>
      </c>
      <c r="E644" s="58">
        <v>0</v>
      </c>
      <c r="F644" s="58">
        <v>0</v>
      </c>
      <c r="G644" s="59">
        <f t="shared" si="20"/>
        <v>195.47200000000001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92</v>
      </c>
      <c r="D646" s="58">
        <f>PRRAS!E659</f>
        <v>93</v>
      </c>
      <c r="E646" s="58">
        <v>0</v>
      </c>
      <c r="F646" s="58">
        <v>0</v>
      </c>
      <c r="G646" s="59">
        <f t="shared" si="20"/>
        <v>179.31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92561</v>
      </c>
      <c r="D659" s="58">
        <f>PRRAS!E672</f>
        <v>55223</v>
      </c>
      <c r="E659" s="58">
        <v>0</v>
      </c>
      <c r="F659" s="58">
        <v>0</v>
      </c>
      <c r="G659" s="59">
        <f t="shared" si="20"/>
        <v>133578.606</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10635579</v>
      </c>
      <c r="D665" s="58">
        <f>PRRAS!E678</f>
        <v>10975726</v>
      </c>
      <c r="E665" s="58">
        <v>0</v>
      </c>
      <c r="F665" s="58">
        <v>0</v>
      </c>
      <c r="G665" s="59">
        <f t="shared" si="20"/>
        <v>21637788.584000003</v>
      </c>
      <c r="H665" s="59">
        <f t="shared" si="21"/>
        <v>0</v>
      </c>
      <c r="I665" s="60">
        <v>0</v>
      </c>
    </row>
    <row r="666" spans="1:9" x14ac:dyDescent="0.2">
      <c r="A666" s="57">
        <v>151</v>
      </c>
      <c r="B666" s="58">
        <f>PRRAS!C679</f>
        <v>665</v>
      </c>
      <c r="C666" s="58">
        <f>PRRAS!D679</f>
        <v>0</v>
      </c>
      <c r="D666" s="58">
        <f>PRRAS!E679</f>
        <v>59564</v>
      </c>
      <c r="E666" s="58">
        <v>0</v>
      </c>
      <c r="F666" s="58">
        <v>0</v>
      </c>
      <c r="G666" s="59">
        <f t="shared" si="20"/>
        <v>79220.12000000001</v>
      </c>
      <c r="H666" s="59">
        <f t="shared" si="21"/>
        <v>0</v>
      </c>
      <c r="I666" s="60">
        <v>0</v>
      </c>
    </row>
    <row r="667" spans="1:9" x14ac:dyDescent="0.2">
      <c r="A667" s="57">
        <v>151</v>
      </c>
      <c r="B667" s="58">
        <f>PRRAS!C680</f>
        <v>666</v>
      </c>
      <c r="C667" s="58">
        <f>PRRAS!D680</f>
        <v>0</v>
      </c>
      <c r="D667" s="58">
        <f>PRRAS!E680</f>
        <v>48000</v>
      </c>
      <c r="E667" s="58">
        <v>0</v>
      </c>
      <c r="F667" s="58">
        <v>0</v>
      </c>
      <c r="G667" s="59">
        <f t="shared" si="20"/>
        <v>63936</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12068</v>
      </c>
      <c r="E669" s="58">
        <v>0</v>
      </c>
      <c r="F669" s="58">
        <v>0</v>
      </c>
      <c r="G669" s="59">
        <f t="shared" si="20"/>
        <v>16122.848000000002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238855</v>
      </c>
      <c r="D685" s="58">
        <f>PRRAS!E698</f>
        <v>138394</v>
      </c>
      <c r="E685" s="58">
        <v>0</v>
      </c>
      <c r="F685" s="58">
        <v>0</v>
      </c>
      <c r="G685" s="59">
        <f t="shared" si="20"/>
        <v>352699.81200000003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23761</v>
      </c>
      <c r="D688" s="58">
        <f>PRRAS!E701</f>
        <v>59521</v>
      </c>
      <c r="E688" s="58">
        <v>0</v>
      </c>
      <c r="F688" s="58">
        <v>0</v>
      </c>
      <c r="G688" s="59">
        <f t="shared" si="20"/>
        <v>98105.661000000007</v>
      </c>
      <c r="H688" s="59">
        <f t="shared" si="21"/>
        <v>0</v>
      </c>
      <c r="I688" s="60">
        <v>0</v>
      </c>
    </row>
    <row r="689" spans="1:9" x14ac:dyDescent="0.2">
      <c r="A689" s="57">
        <v>151</v>
      </c>
      <c r="B689" s="58">
        <f>PRRAS!C702</f>
        <v>688</v>
      </c>
      <c r="C689" s="58">
        <f>PRRAS!D702</f>
        <v>29317</v>
      </c>
      <c r="D689" s="58">
        <f>PRRAS!E702</f>
        <v>18198</v>
      </c>
      <c r="E689" s="58">
        <v>0</v>
      </c>
      <c r="F689" s="58">
        <v>0</v>
      </c>
      <c r="G689" s="59">
        <f t="shared" si="20"/>
        <v>45210.543999999994</v>
      </c>
      <c r="H689" s="59">
        <f t="shared" si="21"/>
        <v>0</v>
      </c>
      <c r="I689" s="60">
        <v>0</v>
      </c>
    </row>
    <row r="690" spans="1:9" x14ac:dyDescent="0.2">
      <c r="A690" s="57">
        <v>151</v>
      </c>
      <c r="B690" s="58">
        <f>PRRAS!C703</f>
        <v>689</v>
      </c>
      <c r="C690" s="58">
        <f>PRRAS!D703</f>
        <v>254576</v>
      </c>
      <c r="D690" s="58">
        <f>PRRAS!E703</f>
        <v>306386</v>
      </c>
      <c r="E690" s="58">
        <v>0</v>
      </c>
      <c r="F690" s="58">
        <v>0</v>
      </c>
      <c r="G690" s="59">
        <f t="shared" si="20"/>
        <v>597602.772</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27985</v>
      </c>
      <c r="D692" s="58">
        <f>PRRAS!E705</f>
        <v>20991</v>
      </c>
      <c r="E692" s="58">
        <v>0</v>
      </c>
      <c r="F692" s="58">
        <v>0</v>
      </c>
      <c r="G692" s="59">
        <f t="shared" si="20"/>
        <v>48347.196999999993</v>
      </c>
      <c r="H692" s="59">
        <f t="shared" si="21"/>
        <v>0</v>
      </c>
      <c r="I692" s="60">
        <v>0</v>
      </c>
    </row>
    <row r="693" spans="1:9" x14ac:dyDescent="0.2">
      <c r="A693" s="57">
        <v>151</v>
      </c>
      <c r="B693" s="58">
        <f>PRRAS!C706</f>
        <v>692</v>
      </c>
      <c r="C693" s="58">
        <f>PRRAS!D706</f>
        <v>37122</v>
      </c>
      <c r="D693" s="58">
        <f>PRRAS!E706</f>
        <v>44979</v>
      </c>
      <c r="E693" s="58">
        <v>0</v>
      </c>
      <c r="F693" s="58">
        <v>0</v>
      </c>
      <c r="G693" s="59">
        <f t="shared" si="20"/>
        <v>87939.36</v>
      </c>
      <c r="H693" s="59">
        <f t="shared" si="21"/>
        <v>0</v>
      </c>
      <c r="I693" s="60">
        <v>0</v>
      </c>
    </row>
    <row r="694" spans="1:9" x14ac:dyDescent="0.2">
      <c r="A694" s="57">
        <v>151</v>
      </c>
      <c r="B694" s="58">
        <f>PRRAS!C707</f>
        <v>693</v>
      </c>
      <c r="C694" s="58">
        <f>PRRAS!D707</f>
        <v>29860</v>
      </c>
      <c r="D694" s="58">
        <f>PRRAS!E707</f>
        <v>71338</v>
      </c>
      <c r="E694" s="58">
        <v>0</v>
      </c>
      <c r="F694" s="58">
        <v>0</v>
      </c>
      <c r="G694" s="59">
        <f t="shared" si="20"/>
        <v>119567.44799999999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6583564</v>
      </c>
      <c r="D977" s="63">
        <f>Bil!E12</f>
        <v>6461690</v>
      </c>
      <c r="E977" s="63">
        <v>0</v>
      </c>
      <c r="F977" s="63">
        <v>0</v>
      </c>
      <c r="G977" s="64">
        <f t="shared" ref="G977:G1040" si="32">B977/1000*C977+B977/500*D977</f>
        <v>19506.944000000003</v>
      </c>
      <c r="H977" s="64">
        <f t="shared" si="31"/>
        <v>0</v>
      </c>
      <c r="I977" s="65"/>
    </row>
    <row r="978" spans="1:9" x14ac:dyDescent="0.2">
      <c r="A978" s="57">
        <v>152</v>
      </c>
      <c r="B978" s="58">
        <f>Bil!C13</f>
        <v>2</v>
      </c>
      <c r="C978" s="58">
        <f>Bil!D13</f>
        <v>5445171</v>
      </c>
      <c r="D978" s="58">
        <f>Bil!E13</f>
        <v>5376976</v>
      </c>
      <c r="E978" s="58">
        <v>0</v>
      </c>
      <c r="F978" s="58">
        <v>0</v>
      </c>
      <c r="G978" s="59">
        <f t="shared" si="32"/>
        <v>32398.245999999999</v>
      </c>
      <c r="H978" s="59">
        <f t="shared" si="31"/>
        <v>0</v>
      </c>
      <c r="I978" s="60"/>
    </row>
    <row r="979" spans="1:9" x14ac:dyDescent="0.2">
      <c r="A979" s="57">
        <v>152</v>
      </c>
      <c r="B979" s="58">
        <f>Bil!C14</f>
        <v>3</v>
      </c>
      <c r="C979" s="58">
        <f>Bil!D14</f>
        <v>58400</v>
      </c>
      <c r="D979" s="58">
        <f>Bil!E14</f>
        <v>53650</v>
      </c>
      <c r="E979" s="58">
        <v>0</v>
      </c>
      <c r="F979" s="58">
        <v>0</v>
      </c>
      <c r="G979" s="59">
        <f t="shared" si="32"/>
        <v>497.1</v>
      </c>
      <c r="H979" s="59">
        <f t="shared" si="31"/>
        <v>0</v>
      </c>
      <c r="I979" s="60"/>
    </row>
    <row r="980" spans="1:9" x14ac:dyDescent="0.2">
      <c r="A980" s="57">
        <v>152</v>
      </c>
      <c r="B980" s="58">
        <f>Bil!C15</f>
        <v>4</v>
      </c>
      <c r="C980" s="58">
        <f>Bil!D15</f>
        <v>550</v>
      </c>
      <c r="D980" s="58">
        <f>Bil!E15</f>
        <v>550</v>
      </c>
      <c r="E980" s="58">
        <v>0</v>
      </c>
      <c r="F980" s="58">
        <v>0</v>
      </c>
      <c r="G980" s="59">
        <f t="shared" si="32"/>
        <v>6.6000000000000005</v>
      </c>
      <c r="H980" s="59">
        <f t="shared" si="31"/>
        <v>0</v>
      </c>
      <c r="I980" s="60"/>
    </row>
    <row r="981" spans="1:9" x14ac:dyDescent="0.2">
      <c r="A981" s="57">
        <v>152</v>
      </c>
      <c r="B981" s="58">
        <f>Bil!C16</f>
        <v>5</v>
      </c>
      <c r="C981" s="58">
        <f>Bil!D16</f>
        <v>148110</v>
      </c>
      <c r="D981" s="58">
        <f>Bil!E16</f>
        <v>53100</v>
      </c>
      <c r="E981" s="58">
        <v>0</v>
      </c>
      <c r="F981" s="58">
        <v>0</v>
      </c>
      <c r="G981" s="59">
        <f t="shared" si="32"/>
        <v>1271.5500000000002</v>
      </c>
      <c r="H981" s="59">
        <f t="shared" si="31"/>
        <v>0</v>
      </c>
      <c r="I981" s="60"/>
    </row>
    <row r="982" spans="1:9" x14ac:dyDescent="0.2">
      <c r="A982" s="57">
        <v>152</v>
      </c>
      <c r="B982" s="58">
        <f>Bil!C17</f>
        <v>6</v>
      </c>
      <c r="C982" s="58">
        <f>Bil!D17</f>
        <v>90260</v>
      </c>
      <c r="D982" s="58">
        <f>Bil!E17</f>
        <v>0</v>
      </c>
      <c r="E982" s="58">
        <v>0</v>
      </c>
      <c r="F982" s="58">
        <v>0</v>
      </c>
      <c r="G982" s="59">
        <f t="shared" si="32"/>
        <v>541.56000000000006</v>
      </c>
      <c r="H982" s="59">
        <f t="shared" si="31"/>
        <v>0</v>
      </c>
      <c r="I982" s="60"/>
    </row>
    <row r="983" spans="1:9" x14ac:dyDescent="0.2">
      <c r="A983" s="57">
        <v>152</v>
      </c>
      <c r="B983" s="58">
        <f>Bil!C18</f>
        <v>7</v>
      </c>
      <c r="C983" s="58">
        <f>Bil!D18</f>
        <v>5386771</v>
      </c>
      <c r="D983" s="58">
        <f>Bil!E18</f>
        <v>5323326</v>
      </c>
      <c r="E983" s="58">
        <v>0</v>
      </c>
      <c r="F983" s="58">
        <v>0</v>
      </c>
      <c r="G983" s="59">
        <f t="shared" si="32"/>
        <v>112233.961</v>
      </c>
      <c r="H983" s="59">
        <f t="shared" si="31"/>
        <v>0</v>
      </c>
      <c r="I983" s="60"/>
    </row>
    <row r="984" spans="1:9" x14ac:dyDescent="0.2">
      <c r="A984" s="57">
        <v>152</v>
      </c>
      <c r="B984" s="58">
        <f>Bil!C19</f>
        <v>8</v>
      </c>
      <c r="C984" s="58">
        <f>Bil!D19</f>
        <v>4846920</v>
      </c>
      <c r="D984" s="58">
        <f>Bil!E19</f>
        <v>4696319</v>
      </c>
      <c r="E984" s="58">
        <v>0</v>
      </c>
      <c r="F984" s="58">
        <v>0</v>
      </c>
      <c r="G984" s="59">
        <f t="shared" si="32"/>
        <v>113916.46400000001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12090701</v>
      </c>
      <c r="D986" s="58">
        <f>Bil!E21</f>
        <v>12043996</v>
      </c>
      <c r="E986" s="58">
        <v>0</v>
      </c>
      <c r="F986" s="58">
        <v>0</v>
      </c>
      <c r="G986" s="59">
        <f t="shared" si="32"/>
        <v>361786.93000000005</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7243781</v>
      </c>
      <c r="D989" s="58">
        <f>Bil!E24</f>
        <v>7347677</v>
      </c>
      <c r="E989" s="58">
        <v>0</v>
      </c>
      <c r="F989" s="58">
        <v>0</v>
      </c>
      <c r="G989" s="59">
        <f t="shared" si="32"/>
        <v>285208.755</v>
      </c>
      <c r="H989" s="59">
        <f t="shared" si="31"/>
        <v>0</v>
      </c>
      <c r="I989" s="60"/>
    </row>
    <row r="990" spans="1:9" x14ac:dyDescent="0.2">
      <c r="A990" s="57">
        <v>152</v>
      </c>
      <c r="B990" s="58">
        <f>Bil!C25</f>
        <v>14</v>
      </c>
      <c r="C990" s="58">
        <f>Bil!D25</f>
        <v>327852</v>
      </c>
      <c r="D990" s="58">
        <f>Bil!E25</f>
        <v>450037</v>
      </c>
      <c r="E990" s="58">
        <v>0</v>
      </c>
      <c r="F990" s="58">
        <v>0</v>
      </c>
      <c r="G990" s="59">
        <f t="shared" si="32"/>
        <v>17190.964</v>
      </c>
      <c r="H990" s="59">
        <f t="shared" si="31"/>
        <v>0</v>
      </c>
      <c r="I990" s="60"/>
    </row>
    <row r="991" spans="1:9" x14ac:dyDescent="0.2">
      <c r="A991" s="57">
        <v>152</v>
      </c>
      <c r="B991" s="58">
        <f>Bil!C26</f>
        <v>15</v>
      </c>
      <c r="C991" s="58">
        <f>Bil!D26</f>
        <v>736505</v>
      </c>
      <c r="D991" s="58">
        <f>Bil!E26</f>
        <v>723807</v>
      </c>
      <c r="E991" s="58">
        <v>0</v>
      </c>
      <c r="F991" s="58">
        <v>0</v>
      </c>
      <c r="G991" s="59">
        <f t="shared" si="32"/>
        <v>32761.784999999996</v>
      </c>
      <c r="H991" s="59">
        <f t="shared" si="31"/>
        <v>0</v>
      </c>
      <c r="I991" s="60"/>
    </row>
    <row r="992" spans="1:9" x14ac:dyDescent="0.2">
      <c r="A992" s="57">
        <v>152</v>
      </c>
      <c r="B992" s="58">
        <f>Bil!C27</f>
        <v>16</v>
      </c>
      <c r="C992" s="58">
        <f>Bil!D27</f>
        <v>166590</v>
      </c>
      <c r="D992" s="58">
        <f>Bil!E27</f>
        <v>93902</v>
      </c>
      <c r="E992" s="58">
        <v>0</v>
      </c>
      <c r="F992" s="58">
        <v>0</v>
      </c>
      <c r="G992" s="59">
        <f t="shared" si="32"/>
        <v>5670.3040000000001</v>
      </c>
      <c r="H992" s="59">
        <f t="shared" si="31"/>
        <v>0</v>
      </c>
      <c r="I992" s="60"/>
    </row>
    <row r="993" spans="1:9" x14ac:dyDescent="0.2">
      <c r="A993" s="57">
        <v>152</v>
      </c>
      <c r="B993" s="58">
        <f>Bil!C28</f>
        <v>17</v>
      </c>
      <c r="C993" s="58">
        <f>Bil!D28</f>
        <v>29850</v>
      </c>
      <c r="D993" s="58">
        <f>Bil!E28</f>
        <v>58210</v>
      </c>
      <c r="E993" s="58">
        <v>0</v>
      </c>
      <c r="F993" s="58">
        <v>0</v>
      </c>
      <c r="G993" s="59">
        <f t="shared" si="32"/>
        <v>2486.59</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2269</v>
      </c>
      <c r="D995" s="58">
        <f>Bil!E30</f>
        <v>2269</v>
      </c>
      <c r="E995" s="58">
        <v>0</v>
      </c>
      <c r="F995" s="58">
        <v>0</v>
      </c>
      <c r="G995" s="59">
        <f t="shared" si="32"/>
        <v>129.333</v>
      </c>
      <c r="H995" s="59">
        <f t="shared" si="31"/>
        <v>0</v>
      </c>
      <c r="I995" s="60"/>
    </row>
    <row r="996" spans="1:9" x14ac:dyDescent="0.2">
      <c r="A996" s="57">
        <v>152</v>
      </c>
      <c r="B996" s="58">
        <f>Bil!C31</f>
        <v>20</v>
      </c>
      <c r="C996" s="58">
        <f>Bil!D31</f>
        <v>502488</v>
      </c>
      <c r="D996" s="58">
        <f>Bil!E31</f>
        <v>570773</v>
      </c>
      <c r="E996" s="58">
        <v>0</v>
      </c>
      <c r="F996" s="58">
        <v>0</v>
      </c>
      <c r="G996" s="59">
        <f t="shared" si="32"/>
        <v>32880.68</v>
      </c>
      <c r="H996" s="59">
        <f t="shared" si="31"/>
        <v>0</v>
      </c>
      <c r="I996" s="60"/>
    </row>
    <row r="997" spans="1:9" x14ac:dyDescent="0.2">
      <c r="A997" s="57">
        <v>152</v>
      </c>
      <c r="B997" s="58">
        <f>Bil!C32</f>
        <v>21</v>
      </c>
      <c r="C997" s="58">
        <f>Bil!D32</f>
        <v>164348</v>
      </c>
      <c r="D997" s="58">
        <f>Bil!E32</f>
        <v>174807</v>
      </c>
      <c r="E997" s="58">
        <v>0</v>
      </c>
      <c r="F997" s="58">
        <v>0</v>
      </c>
      <c r="G997" s="59">
        <f t="shared" si="32"/>
        <v>10793.202000000001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1274198</v>
      </c>
      <c r="D999" s="58">
        <f>Bil!E34</f>
        <v>1173731</v>
      </c>
      <c r="E999" s="58">
        <v>0</v>
      </c>
      <c r="F999" s="58">
        <v>0</v>
      </c>
      <c r="G999" s="59">
        <f t="shared" si="32"/>
        <v>83298.179999999993</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211999</v>
      </c>
      <c r="D1006" s="58">
        <f>Bil!E41</f>
        <v>176970</v>
      </c>
      <c r="E1006" s="58">
        <v>0</v>
      </c>
      <c r="F1006" s="58">
        <v>0</v>
      </c>
      <c r="G1006" s="59">
        <f t="shared" si="32"/>
        <v>16978.169999999998</v>
      </c>
      <c r="H1006" s="59">
        <f t="shared" si="31"/>
        <v>0</v>
      </c>
      <c r="I1006" s="60"/>
    </row>
    <row r="1007" spans="1:9" x14ac:dyDescent="0.2">
      <c r="A1007" s="57">
        <v>152</v>
      </c>
      <c r="B1007" s="58">
        <f>Bil!C42</f>
        <v>31</v>
      </c>
      <c r="C1007" s="58">
        <f>Bil!D42</f>
        <v>211999</v>
      </c>
      <c r="D1007" s="58">
        <f>Bil!E42</f>
        <v>221212</v>
      </c>
      <c r="E1007" s="58">
        <v>0</v>
      </c>
      <c r="F1007" s="58">
        <v>0</v>
      </c>
      <c r="G1007" s="59">
        <f t="shared" si="32"/>
        <v>20287.113000000001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44242</v>
      </c>
      <c r="E1011" s="58">
        <v>0</v>
      </c>
      <c r="F1011" s="58">
        <v>0</v>
      </c>
      <c r="G1011" s="59">
        <f t="shared" si="32"/>
        <v>3096.9400000000005</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226</v>
      </c>
      <c r="D1013" s="58">
        <f>Bil!E48</f>
        <v>226</v>
      </c>
      <c r="E1013" s="58">
        <v>0</v>
      </c>
      <c r="F1013" s="58">
        <v>0</v>
      </c>
      <c r="G1013" s="59">
        <f t="shared" si="32"/>
        <v>25.085999999999999</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226</v>
      </c>
      <c r="D1015" s="58">
        <f>Bil!E50</f>
        <v>226</v>
      </c>
      <c r="E1015" s="58">
        <v>0</v>
      </c>
      <c r="F1015" s="58">
        <v>0</v>
      </c>
      <c r="G1015" s="59">
        <f t="shared" si="32"/>
        <v>26.442</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23019</v>
      </c>
      <c r="D1020" s="58">
        <f>Bil!E55</f>
        <v>23019</v>
      </c>
      <c r="E1020" s="58">
        <v>0</v>
      </c>
      <c r="F1020" s="58">
        <v>0</v>
      </c>
      <c r="G1020" s="59">
        <f t="shared" si="32"/>
        <v>3038.5079999999998</v>
      </c>
      <c r="H1020" s="59">
        <f t="shared" si="31"/>
        <v>0</v>
      </c>
      <c r="I1020" s="60"/>
    </row>
    <row r="1021" spans="1:9" x14ac:dyDescent="0.2">
      <c r="A1021" s="57">
        <v>152</v>
      </c>
      <c r="B1021" s="58">
        <f>Bil!C56</f>
        <v>45</v>
      </c>
      <c r="C1021" s="58">
        <f>Bil!D56</f>
        <v>23019</v>
      </c>
      <c r="D1021" s="58">
        <f>Bil!E56</f>
        <v>23019</v>
      </c>
      <c r="E1021" s="58">
        <v>0</v>
      </c>
      <c r="F1021" s="58">
        <v>0</v>
      </c>
      <c r="G1021" s="59">
        <f t="shared" si="32"/>
        <v>3107.5650000000001</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151902</v>
      </c>
      <c r="D1025" s="58">
        <f>Bil!E60</f>
        <v>103345</v>
      </c>
      <c r="E1025" s="58">
        <v>0</v>
      </c>
      <c r="F1025" s="58">
        <v>0</v>
      </c>
      <c r="G1025" s="59">
        <f t="shared" si="32"/>
        <v>17571.008000000002</v>
      </c>
      <c r="H1025" s="59">
        <f t="shared" si="31"/>
        <v>0</v>
      </c>
      <c r="I1025" s="60"/>
    </row>
    <row r="1026" spans="1:9" x14ac:dyDescent="0.2">
      <c r="A1026" s="57">
        <v>152</v>
      </c>
      <c r="B1026" s="58">
        <f>Bil!C61</f>
        <v>50</v>
      </c>
      <c r="C1026" s="58">
        <f>Bil!D61</f>
        <v>151902</v>
      </c>
      <c r="D1026" s="58">
        <f>Bil!E61</f>
        <v>103345</v>
      </c>
      <c r="E1026" s="58">
        <v>0</v>
      </c>
      <c r="F1026" s="58">
        <v>0</v>
      </c>
      <c r="G1026" s="59">
        <f t="shared" si="32"/>
        <v>17929.599999999999</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1138393</v>
      </c>
      <c r="D1039" s="58">
        <f>Bil!E74</f>
        <v>1084714</v>
      </c>
      <c r="E1039" s="58">
        <v>0</v>
      </c>
      <c r="F1039" s="58">
        <v>0</v>
      </c>
      <c r="G1039" s="59">
        <f t="shared" si="32"/>
        <v>208392.723</v>
      </c>
      <c r="H1039" s="59">
        <f t="shared" si="33"/>
        <v>0</v>
      </c>
      <c r="I1039" s="60"/>
    </row>
    <row r="1040" spans="1:9" x14ac:dyDescent="0.2">
      <c r="A1040" s="57">
        <v>152</v>
      </c>
      <c r="B1040" s="58">
        <f>Bil!C75</f>
        <v>64</v>
      </c>
      <c r="C1040" s="58">
        <f>Bil!D75</f>
        <v>155421</v>
      </c>
      <c r="D1040" s="58">
        <f>Bil!E75</f>
        <v>127589</v>
      </c>
      <c r="E1040" s="58">
        <v>0</v>
      </c>
      <c r="F1040" s="58">
        <v>0</v>
      </c>
      <c r="G1040" s="59">
        <f t="shared" si="32"/>
        <v>26278.335999999999</v>
      </c>
      <c r="H1040" s="59">
        <f t="shared" si="33"/>
        <v>0</v>
      </c>
      <c r="I1040" s="60"/>
    </row>
    <row r="1041" spans="1:9" x14ac:dyDescent="0.2">
      <c r="A1041" s="57">
        <v>152</v>
      </c>
      <c r="B1041" s="58">
        <f>Bil!C76</f>
        <v>65</v>
      </c>
      <c r="C1041" s="58">
        <f>Bil!D76</f>
        <v>155152</v>
      </c>
      <c r="D1041" s="58">
        <f>Bil!E76</f>
        <v>125151</v>
      </c>
      <c r="E1041" s="58">
        <v>0</v>
      </c>
      <c r="F1041" s="58">
        <v>0</v>
      </c>
      <c r="G1041" s="59">
        <f t="shared" ref="G1041:G1104" si="34">B1041/1000*C1041+B1041/500*D1041</f>
        <v>26354.510000000002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155152</v>
      </c>
      <c r="D1043" s="58">
        <f>Bil!E78</f>
        <v>125151</v>
      </c>
      <c r="E1043" s="58">
        <v>0</v>
      </c>
      <c r="F1043" s="58">
        <v>0</v>
      </c>
      <c r="G1043" s="59">
        <f t="shared" si="34"/>
        <v>27165.418000000001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269</v>
      </c>
      <c r="D1047" s="58">
        <f>Bil!E82</f>
        <v>2438</v>
      </c>
      <c r="E1047" s="58">
        <v>0</v>
      </c>
      <c r="F1047" s="58">
        <v>0</v>
      </c>
      <c r="G1047" s="59">
        <f t="shared" si="34"/>
        <v>365.29499999999996</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776</v>
      </c>
      <c r="D1049" s="58">
        <f>Bil!E84</f>
        <v>4766</v>
      </c>
      <c r="E1049" s="58">
        <v>0</v>
      </c>
      <c r="F1049" s="58">
        <v>0</v>
      </c>
      <c r="G1049" s="59">
        <f t="shared" si="34"/>
        <v>752.48400000000004</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776</v>
      </c>
      <c r="D1056" s="58">
        <f>Bil!E91</f>
        <v>4766</v>
      </c>
      <c r="E1056" s="58">
        <v>0</v>
      </c>
      <c r="F1056" s="58">
        <v>0</v>
      </c>
      <c r="G1056" s="59">
        <f t="shared" si="34"/>
        <v>824.6400000000001</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540</v>
      </c>
      <c r="D1088" s="58">
        <f>Bil!E123</f>
        <v>540</v>
      </c>
      <c r="E1088" s="58">
        <v>0</v>
      </c>
      <c r="F1088" s="58">
        <v>0</v>
      </c>
      <c r="G1088" s="59">
        <f t="shared" si="34"/>
        <v>181.44</v>
      </c>
      <c r="H1088" s="59">
        <f t="shared" si="33"/>
        <v>0</v>
      </c>
      <c r="I1088" s="60"/>
    </row>
    <row r="1089" spans="1:9" x14ac:dyDescent="0.2">
      <c r="A1089" s="57">
        <v>152</v>
      </c>
      <c r="B1089" s="58">
        <f>Bil!C124</f>
        <v>113</v>
      </c>
      <c r="C1089" s="58">
        <f>Bil!D124</f>
        <v>540</v>
      </c>
      <c r="D1089" s="58">
        <f>Bil!E124</f>
        <v>540</v>
      </c>
      <c r="E1089" s="58">
        <v>0</v>
      </c>
      <c r="F1089" s="58">
        <v>0</v>
      </c>
      <c r="G1089" s="59">
        <f t="shared" si="34"/>
        <v>183.06</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540</v>
      </c>
      <c r="D1093" s="58">
        <f>Bil!E128</f>
        <v>540</v>
      </c>
      <c r="E1093" s="58">
        <v>0</v>
      </c>
      <c r="F1093" s="58">
        <v>0</v>
      </c>
      <c r="G1093" s="59">
        <f t="shared" si="34"/>
        <v>189.54000000000002</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73340</v>
      </c>
      <c r="D1116" s="58">
        <f>Bil!E151</f>
        <v>26750</v>
      </c>
      <c r="E1116" s="58">
        <v>0</v>
      </c>
      <c r="F1116" s="58">
        <v>0</v>
      </c>
      <c r="G1116" s="59">
        <f t="shared" si="36"/>
        <v>17757.600000000002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46150</v>
      </c>
      <c r="D1128" s="58">
        <f>Bil!E163</f>
        <v>950</v>
      </c>
      <c r="E1128" s="58">
        <v>0</v>
      </c>
      <c r="F1128" s="58">
        <v>0</v>
      </c>
      <c r="G1128" s="59">
        <f t="shared" si="36"/>
        <v>7303.6</v>
      </c>
      <c r="H1128" s="59">
        <f t="shared" si="35"/>
        <v>0</v>
      </c>
      <c r="I1128" s="60"/>
    </row>
    <row r="1129" spans="1:9" x14ac:dyDescent="0.2">
      <c r="A1129" s="57">
        <v>152</v>
      </c>
      <c r="B1129" s="58">
        <f>Bil!C164</f>
        <v>153</v>
      </c>
      <c r="C1129" s="58">
        <f>Bil!D164</f>
        <v>27190</v>
      </c>
      <c r="D1129" s="58">
        <f>Bil!E164</f>
        <v>25800</v>
      </c>
      <c r="E1129" s="58">
        <v>0</v>
      </c>
      <c r="F1129" s="58">
        <v>0</v>
      </c>
      <c r="G1129" s="59">
        <f t="shared" si="36"/>
        <v>12054.869999999999</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26777</v>
      </c>
      <c r="D1133" s="58">
        <f>Bil!E168</f>
        <v>19895</v>
      </c>
      <c r="E1133" s="58">
        <v>0</v>
      </c>
      <c r="F1133" s="58">
        <v>0</v>
      </c>
      <c r="G1133" s="59">
        <f t="shared" si="36"/>
        <v>10451.019</v>
      </c>
      <c r="H1133" s="59">
        <f t="shared" si="35"/>
        <v>0</v>
      </c>
      <c r="I1133" s="60"/>
    </row>
    <row r="1134" spans="1:9" x14ac:dyDescent="0.2">
      <c r="A1134" s="57">
        <v>152</v>
      </c>
      <c r="B1134" s="58">
        <f>Bil!C169</f>
        <v>158</v>
      </c>
      <c r="C1134" s="58">
        <f>Bil!D169</f>
        <v>881539</v>
      </c>
      <c r="D1134" s="58">
        <f>Bil!E169</f>
        <v>905174</v>
      </c>
      <c r="E1134" s="58">
        <v>0</v>
      </c>
      <c r="F1134" s="58">
        <v>0</v>
      </c>
      <c r="G1134" s="59">
        <f t="shared" si="36"/>
        <v>425318.14600000001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881539</v>
      </c>
      <c r="D1137" s="58">
        <f>Bil!E172</f>
        <v>905174</v>
      </c>
      <c r="E1137" s="58">
        <v>0</v>
      </c>
      <c r="F1137" s="58">
        <v>0</v>
      </c>
      <c r="G1137" s="59">
        <f t="shared" si="36"/>
        <v>433393.80700000003</v>
      </c>
      <c r="H1137" s="59">
        <f t="shared" si="35"/>
        <v>0</v>
      </c>
      <c r="I1137" s="60"/>
    </row>
    <row r="1138" spans="1:9" x14ac:dyDescent="0.2">
      <c r="A1138" s="57">
        <v>152</v>
      </c>
      <c r="B1138" s="58">
        <f>Bil!C173</f>
        <v>162</v>
      </c>
      <c r="C1138" s="58">
        <f>Bil!D173</f>
        <v>6583563</v>
      </c>
      <c r="D1138" s="58">
        <f>Bil!E173</f>
        <v>6461689</v>
      </c>
      <c r="E1138" s="58">
        <v>0</v>
      </c>
      <c r="F1138" s="58">
        <v>0</v>
      </c>
      <c r="G1138" s="59">
        <f t="shared" si="36"/>
        <v>3160124.4419999998</v>
      </c>
      <c r="H1138" s="59">
        <f t="shared" si="35"/>
        <v>0</v>
      </c>
      <c r="I1138" s="60"/>
    </row>
    <row r="1139" spans="1:9" x14ac:dyDescent="0.2">
      <c r="A1139" s="57">
        <v>152</v>
      </c>
      <c r="B1139" s="58">
        <f>Bil!C174</f>
        <v>163</v>
      </c>
      <c r="C1139" s="58">
        <f>Bil!D174</f>
        <v>1013961</v>
      </c>
      <c r="D1139" s="58">
        <f>Bil!E174</f>
        <v>1022854</v>
      </c>
      <c r="E1139" s="58">
        <v>0</v>
      </c>
      <c r="F1139" s="58">
        <v>0</v>
      </c>
      <c r="G1139" s="59">
        <f t="shared" si="36"/>
        <v>498726.04700000002</v>
      </c>
      <c r="H1139" s="59">
        <f t="shared" si="35"/>
        <v>0</v>
      </c>
      <c r="I1139" s="60"/>
    </row>
    <row r="1140" spans="1:9" x14ac:dyDescent="0.2">
      <c r="A1140" s="57">
        <v>152</v>
      </c>
      <c r="B1140" s="58">
        <f>Bil!C175</f>
        <v>164</v>
      </c>
      <c r="C1140" s="58">
        <f>Bil!D175</f>
        <v>1008900</v>
      </c>
      <c r="D1140" s="58">
        <f>Bil!E175</f>
        <v>1016893</v>
      </c>
      <c r="E1140" s="58">
        <v>0</v>
      </c>
      <c r="F1140" s="58">
        <v>0</v>
      </c>
      <c r="G1140" s="59">
        <f t="shared" si="36"/>
        <v>499000.50400000007</v>
      </c>
      <c r="H1140" s="59">
        <f t="shared" si="35"/>
        <v>0</v>
      </c>
      <c r="I1140" s="60"/>
    </row>
    <row r="1141" spans="1:9" x14ac:dyDescent="0.2">
      <c r="A1141" s="57">
        <v>152</v>
      </c>
      <c r="B1141" s="58">
        <f>Bil!C176</f>
        <v>165</v>
      </c>
      <c r="C1141" s="58">
        <f>Bil!D176</f>
        <v>854149</v>
      </c>
      <c r="D1141" s="58">
        <f>Bil!E176</f>
        <v>872519</v>
      </c>
      <c r="E1141" s="58">
        <v>0</v>
      </c>
      <c r="F1141" s="58">
        <v>0</v>
      </c>
      <c r="G1141" s="59">
        <f t="shared" si="36"/>
        <v>428865.85500000004</v>
      </c>
      <c r="H1141" s="59">
        <f t="shared" si="35"/>
        <v>0</v>
      </c>
      <c r="I1141" s="60"/>
    </row>
    <row r="1142" spans="1:9" x14ac:dyDescent="0.2">
      <c r="A1142" s="57">
        <v>152</v>
      </c>
      <c r="B1142" s="58">
        <f>Bil!C177</f>
        <v>166</v>
      </c>
      <c r="C1142" s="58">
        <f>Bil!D177</f>
        <v>153481</v>
      </c>
      <c r="D1142" s="58">
        <f>Bil!E177</f>
        <v>135511</v>
      </c>
      <c r="E1142" s="58">
        <v>0</v>
      </c>
      <c r="F1142" s="58">
        <v>0</v>
      </c>
      <c r="G1142" s="59">
        <f t="shared" si="36"/>
        <v>70467.498000000007</v>
      </c>
      <c r="H1142" s="59">
        <f t="shared" si="35"/>
        <v>0</v>
      </c>
      <c r="I1142" s="60"/>
    </row>
    <row r="1143" spans="1:9" x14ac:dyDescent="0.2">
      <c r="A1143" s="57">
        <v>152</v>
      </c>
      <c r="B1143" s="58">
        <f>Bil!C178</f>
        <v>167</v>
      </c>
      <c r="C1143" s="58">
        <f>Bil!D178</f>
        <v>496</v>
      </c>
      <c r="D1143" s="58">
        <f>Bil!E178</f>
        <v>596</v>
      </c>
      <c r="E1143" s="58">
        <v>0</v>
      </c>
      <c r="F1143" s="58">
        <v>0</v>
      </c>
      <c r="G1143" s="59">
        <f t="shared" si="36"/>
        <v>281.89600000000002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496</v>
      </c>
      <c r="D1146" s="58">
        <f>Bil!E181</f>
        <v>596</v>
      </c>
      <c r="E1146" s="58">
        <v>0</v>
      </c>
      <c r="F1146" s="58">
        <v>0</v>
      </c>
      <c r="G1146" s="59">
        <f t="shared" si="36"/>
        <v>286.96000000000004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774</v>
      </c>
      <c r="D1150" s="58">
        <f>Bil!E185</f>
        <v>8267</v>
      </c>
      <c r="E1150" s="58">
        <v>0</v>
      </c>
      <c r="F1150" s="58">
        <v>0</v>
      </c>
      <c r="G1150" s="59">
        <f t="shared" si="36"/>
        <v>3011.5919999999996</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5061</v>
      </c>
      <c r="D1196" s="58">
        <f>Bil!E231</f>
        <v>5961</v>
      </c>
      <c r="E1196" s="58">
        <v>0</v>
      </c>
      <c r="F1196" s="58">
        <v>0</v>
      </c>
      <c r="G1196" s="59">
        <f t="shared" si="38"/>
        <v>3736.26</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5061</v>
      </c>
      <c r="D1198" s="58">
        <f>Bil!E233</f>
        <v>5961</v>
      </c>
      <c r="E1198" s="58">
        <v>0</v>
      </c>
      <c r="F1198" s="58">
        <v>0</v>
      </c>
      <c r="G1198" s="59">
        <f t="shared" si="38"/>
        <v>3770.2260000000001</v>
      </c>
      <c r="H1198" s="59">
        <f t="shared" si="37"/>
        <v>0</v>
      </c>
      <c r="I1198" s="60"/>
    </row>
    <row r="1199" spans="1:9" x14ac:dyDescent="0.2">
      <c r="A1199" s="57">
        <v>152</v>
      </c>
      <c r="B1199" s="58">
        <f>Bil!C234</f>
        <v>223</v>
      </c>
      <c r="C1199" s="58">
        <f>Bil!D234</f>
        <v>5569602</v>
      </c>
      <c r="D1199" s="58">
        <f>Bil!E234</f>
        <v>5438835</v>
      </c>
      <c r="E1199" s="58">
        <v>0</v>
      </c>
      <c r="F1199" s="58">
        <v>0</v>
      </c>
      <c r="G1199" s="59">
        <f t="shared" si="38"/>
        <v>3667741.6560000004</v>
      </c>
      <c r="H1199" s="59">
        <f t="shared" si="37"/>
        <v>0</v>
      </c>
      <c r="I1199" s="60"/>
    </row>
    <row r="1200" spans="1:9" x14ac:dyDescent="0.2">
      <c r="A1200" s="57">
        <v>152</v>
      </c>
      <c r="B1200" s="58">
        <f>Bil!C235</f>
        <v>224</v>
      </c>
      <c r="C1200" s="58">
        <f>Bil!D235</f>
        <v>5445171</v>
      </c>
      <c r="D1200" s="58">
        <f>Bil!E235</f>
        <v>5376976</v>
      </c>
      <c r="E1200" s="58">
        <v>0</v>
      </c>
      <c r="F1200" s="58">
        <v>0</v>
      </c>
      <c r="G1200" s="59">
        <f t="shared" si="38"/>
        <v>3628603.5520000001</v>
      </c>
      <c r="H1200" s="59">
        <f t="shared" si="37"/>
        <v>0</v>
      </c>
      <c r="I1200" s="60"/>
    </row>
    <row r="1201" spans="1:9" x14ac:dyDescent="0.2">
      <c r="A1201" s="57">
        <v>152</v>
      </c>
      <c r="B1201" s="58">
        <f>Bil!C236</f>
        <v>225</v>
      </c>
      <c r="C1201" s="58">
        <f>Bil!D236</f>
        <v>5445171</v>
      </c>
      <c r="D1201" s="58">
        <f>Bil!E236</f>
        <v>5376976</v>
      </c>
      <c r="E1201" s="58">
        <v>0</v>
      </c>
      <c r="F1201" s="58">
        <v>0</v>
      </c>
      <c r="G1201" s="59">
        <f t="shared" si="38"/>
        <v>3644802.6750000003</v>
      </c>
      <c r="H1201" s="59">
        <f t="shared" si="37"/>
        <v>0</v>
      </c>
      <c r="I1201" s="60"/>
    </row>
    <row r="1202" spans="1:9" x14ac:dyDescent="0.2">
      <c r="A1202" s="57">
        <v>152</v>
      </c>
      <c r="B1202" s="58">
        <f>Bil!C237</f>
        <v>226</v>
      </c>
      <c r="C1202" s="58">
        <f>Bil!D237</f>
        <v>5337577</v>
      </c>
      <c r="D1202" s="58">
        <f>Bil!E237</f>
        <v>5269898</v>
      </c>
      <c r="E1202" s="58">
        <v>0</v>
      </c>
      <c r="F1202" s="58">
        <v>0</v>
      </c>
      <c r="G1202" s="59">
        <f t="shared" si="38"/>
        <v>3588286.2980000004</v>
      </c>
      <c r="H1202" s="59">
        <f t="shared" si="37"/>
        <v>0</v>
      </c>
      <c r="I1202" s="60"/>
    </row>
    <row r="1203" spans="1:9" x14ac:dyDescent="0.2">
      <c r="A1203" s="57">
        <v>152</v>
      </c>
      <c r="B1203" s="58">
        <f>Bil!C238</f>
        <v>227</v>
      </c>
      <c r="C1203" s="58">
        <f>Bil!D238</f>
        <v>107594</v>
      </c>
      <c r="D1203" s="58">
        <f>Bil!E238</f>
        <v>107078</v>
      </c>
      <c r="E1203" s="58">
        <v>0</v>
      </c>
      <c r="F1203" s="58">
        <v>0</v>
      </c>
      <c r="G1203" s="59">
        <f t="shared" si="38"/>
        <v>73037.25</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151942</v>
      </c>
      <c r="D1208" s="58">
        <f>Bil!E243</f>
        <v>923907</v>
      </c>
      <c r="E1208" s="58">
        <v>0</v>
      </c>
      <c r="F1208" s="58">
        <v>0</v>
      </c>
      <c r="G1208" s="59">
        <f t="shared" si="38"/>
        <v>463943.39199999999</v>
      </c>
      <c r="H1208" s="59">
        <f t="shared" si="37"/>
        <v>0</v>
      </c>
      <c r="I1208" s="60"/>
    </row>
    <row r="1209" spans="1:9" x14ac:dyDescent="0.2">
      <c r="A1209" s="57">
        <v>152</v>
      </c>
      <c r="B1209" s="58">
        <f>Bil!C244</f>
        <v>233</v>
      </c>
      <c r="C1209" s="58">
        <f>Bil!D244</f>
        <v>151942</v>
      </c>
      <c r="D1209" s="58">
        <f>Bil!E244</f>
        <v>923907</v>
      </c>
      <c r="E1209" s="58">
        <v>0</v>
      </c>
      <c r="F1209" s="58">
        <v>0</v>
      </c>
      <c r="G1209" s="59">
        <f t="shared" si="38"/>
        <v>465943.14800000004</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128167</v>
      </c>
      <c r="D1212" s="58">
        <f>Bil!E247</f>
        <v>909233</v>
      </c>
      <c r="E1212" s="58">
        <v>0</v>
      </c>
      <c r="F1212" s="58">
        <v>0</v>
      </c>
      <c r="G1212" s="59">
        <f t="shared" si="38"/>
        <v>459405.38799999998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128167</v>
      </c>
      <c r="D1214" s="58">
        <f>Bil!E249</f>
        <v>909233</v>
      </c>
      <c r="E1214" s="58">
        <v>0</v>
      </c>
      <c r="F1214" s="58">
        <v>0</v>
      </c>
      <c r="G1214" s="59">
        <f t="shared" si="38"/>
        <v>463298.65399999998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73340</v>
      </c>
      <c r="D1216" s="58">
        <f>Bil!E251</f>
        <v>26750</v>
      </c>
      <c r="E1216" s="58">
        <v>0</v>
      </c>
      <c r="F1216" s="58">
        <v>0</v>
      </c>
      <c r="G1216" s="59">
        <f t="shared" si="38"/>
        <v>30441.599999999999</v>
      </c>
      <c r="H1216" s="59">
        <f t="shared" si="37"/>
        <v>0</v>
      </c>
      <c r="I1216" s="60"/>
    </row>
    <row r="1217" spans="1:9" x14ac:dyDescent="0.2">
      <c r="A1217" s="57">
        <v>152</v>
      </c>
      <c r="B1217" s="58">
        <f>Bil!C252</f>
        <v>241</v>
      </c>
      <c r="C1217" s="58">
        <f>Bil!D252</f>
        <v>27316</v>
      </c>
      <c r="D1217" s="58">
        <f>Bil!E252</f>
        <v>20435</v>
      </c>
      <c r="E1217" s="58">
        <v>0</v>
      </c>
      <c r="F1217" s="58">
        <v>0</v>
      </c>
      <c r="G1217" s="59">
        <f t="shared" si="38"/>
        <v>16432.826000000001</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73340</v>
      </c>
      <c r="D1224" s="58">
        <f>Bil!E260</f>
        <v>26750</v>
      </c>
      <c r="E1224" s="58">
        <v>0</v>
      </c>
      <c r="F1224" s="58">
        <v>0</v>
      </c>
      <c r="G1224" s="59">
        <f t="shared" si="38"/>
        <v>31456.32</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26777</v>
      </c>
      <c r="D1227" s="58">
        <f>Bil!E263</f>
        <v>19895</v>
      </c>
      <c r="E1227" s="58">
        <v>0</v>
      </c>
      <c r="F1227" s="58">
        <v>0</v>
      </c>
      <c r="G1227" s="59">
        <f t="shared" si="38"/>
        <v>16708.317000000003</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1008900</v>
      </c>
      <c r="D1251" s="58">
        <f>Bil!E287</f>
        <v>1016893</v>
      </c>
      <c r="E1251" s="58">
        <v>0</v>
      </c>
      <c r="F1251" s="58">
        <v>0</v>
      </c>
      <c r="G1251" s="59">
        <f t="shared" si="40"/>
        <v>836738.65</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12226167</v>
      </c>
      <c r="D1396" s="58">
        <f>RasF!E121</f>
        <v>12795002</v>
      </c>
      <c r="E1396" s="58">
        <v>0</v>
      </c>
      <c r="F1396" s="58">
        <v>0</v>
      </c>
      <c r="G1396" s="59">
        <f t="shared" si="44"/>
        <v>4159778.81</v>
      </c>
      <c r="H1396" s="59">
        <f t="shared" si="43"/>
        <v>0</v>
      </c>
      <c r="I1396" s="60"/>
    </row>
    <row r="1397" spans="1:9" x14ac:dyDescent="0.2">
      <c r="A1397" s="57">
        <v>154</v>
      </c>
      <c r="B1397" s="58">
        <f>RasF!C122</f>
        <v>111</v>
      </c>
      <c r="C1397" s="58">
        <f>RasF!D122</f>
        <v>11958451</v>
      </c>
      <c r="D1397" s="58">
        <f>RasF!E122</f>
        <v>12402858</v>
      </c>
      <c r="E1397" s="58">
        <v>0</v>
      </c>
      <c r="F1397" s="58">
        <v>0</v>
      </c>
      <c r="G1397" s="59">
        <f t="shared" si="44"/>
        <v>4080822.5370000005</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11958451</v>
      </c>
      <c r="D1399" s="58">
        <f>RasF!E124</f>
        <v>12402858</v>
      </c>
      <c r="E1399" s="58">
        <v>0</v>
      </c>
      <c r="F1399" s="58">
        <v>0</v>
      </c>
      <c r="G1399" s="59">
        <f t="shared" si="44"/>
        <v>4154350.8710000003</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267716</v>
      </c>
      <c r="D1408" s="58">
        <f>RasF!E133</f>
        <v>392144</v>
      </c>
      <c r="E1408" s="58">
        <v>0</v>
      </c>
      <c r="F1408" s="58">
        <v>0</v>
      </c>
      <c r="G1408" s="59">
        <f t="shared" si="44"/>
        <v>128344.488</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12226167</v>
      </c>
      <c r="D1423" s="67">
        <f>RasF!E148</f>
        <v>12795002</v>
      </c>
      <c r="E1423" s="67">
        <v>0</v>
      </c>
      <c r="F1423" s="67">
        <v>0</v>
      </c>
      <c r="G1423" s="68">
        <f t="shared" si="44"/>
        <v>5180815.4270000011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1008900</v>
      </c>
      <c r="D1468" s="70"/>
      <c r="E1468" s="70">
        <v>0</v>
      </c>
      <c r="F1468" s="70">
        <v>0</v>
      </c>
      <c r="G1468" s="64">
        <f t="shared" ref="G1468:G1499" si="51">B1468/1000*C1468</f>
        <v>1008.9</v>
      </c>
      <c r="H1468" s="64">
        <f t="shared" ref="H1468:H1499" si="52">ABS(C1468-ROUND(C1468,0))</f>
        <v>0</v>
      </c>
      <c r="I1468" s="65"/>
    </row>
    <row r="1469" spans="1:9" x14ac:dyDescent="0.2">
      <c r="A1469" s="73">
        <v>159</v>
      </c>
      <c r="B1469" s="61">
        <f>Obv!C13</f>
        <v>2</v>
      </c>
      <c r="C1469" s="61">
        <f>Obv!D13</f>
        <v>12908289</v>
      </c>
      <c r="D1469" s="61">
        <v>0</v>
      </c>
      <c r="E1469" s="61">
        <v>0</v>
      </c>
      <c r="F1469" s="61">
        <v>0</v>
      </c>
      <c r="G1469" s="59">
        <f t="shared" si="51"/>
        <v>25816.578000000001</v>
      </c>
      <c r="H1469" s="59">
        <f t="shared" si="52"/>
        <v>0</v>
      </c>
      <c r="I1469" s="60"/>
    </row>
    <row r="1470" spans="1:9" x14ac:dyDescent="0.2">
      <c r="A1470" s="73">
        <v>159</v>
      </c>
      <c r="B1470" s="61">
        <f>Obv!C14</f>
        <v>3</v>
      </c>
      <c r="C1470" s="61">
        <f>Obv!D14</f>
        <v>61460</v>
      </c>
      <c r="D1470" s="61">
        <v>0</v>
      </c>
      <c r="E1470" s="61">
        <v>0</v>
      </c>
      <c r="F1470" s="61">
        <v>0</v>
      </c>
      <c r="G1470" s="59">
        <f t="shared" si="51"/>
        <v>184.38</v>
      </c>
      <c r="H1470" s="59">
        <f t="shared" si="52"/>
        <v>0</v>
      </c>
      <c r="I1470" s="60"/>
    </row>
    <row r="1471" spans="1:9" x14ac:dyDescent="0.2">
      <c r="A1471" s="73">
        <v>159</v>
      </c>
      <c r="B1471" s="61">
        <f>Obv!C15</f>
        <v>4</v>
      </c>
      <c r="C1471" s="61">
        <f>Obv!D15</f>
        <v>12616208</v>
      </c>
      <c r="D1471" s="61">
        <v>0</v>
      </c>
      <c r="E1471" s="61">
        <v>0</v>
      </c>
      <c r="F1471" s="61">
        <v>0</v>
      </c>
      <c r="G1471" s="59">
        <f t="shared" si="51"/>
        <v>50464.832000000002</v>
      </c>
      <c r="H1471" s="59">
        <f t="shared" si="52"/>
        <v>0</v>
      </c>
      <c r="I1471" s="60"/>
    </row>
    <row r="1472" spans="1:9" x14ac:dyDescent="0.2">
      <c r="A1472" s="73">
        <v>159</v>
      </c>
      <c r="B1472" s="61">
        <f>Obv!C16</f>
        <v>5</v>
      </c>
      <c r="C1472" s="61">
        <f>Obv!D16</f>
        <v>10682615</v>
      </c>
      <c r="D1472" s="61">
        <v>0</v>
      </c>
      <c r="E1472" s="61">
        <v>0</v>
      </c>
      <c r="F1472" s="61">
        <v>0</v>
      </c>
      <c r="G1472" s="59">
        <f t="shared" si="51"/>
        <v>53413.075000000004</v>
      </c>
      <c r="H1472" s="59">
        <f t="shared" si="52"/>
        <v>0</v>
      </c>
      <c r="I1472" s="60"/>
    </row>
    <row r="1473" spans="1:9" x14ac:dyDescent="0.2">
      <c r="A1473" s="73">
        <v>159</v>
      </c>
      <c r="B1473" s="61">
        <f>Obv!C17</f>
        <v>6</v>
      </c>
      <c r="C1473" s="61">
        <f>Obv!D17</f>
        <v>1928417</v>
      </c>
      <c r="D1473" s="61">
        <v>0</v>
      </c>
      <c r="E1473" s="61">
        <v>0</v>
      </c>
      <c r="F1473" s="61">
        <v>0</v>
      </c>
      <c r="G1473" s="59">
        <f t="shared" si="51"/>
        <v>11570.502</v>
      </c>
      <c r="H1473" s="59">
        <f t="shared" si="52"/>
        <v>0</v>
      </c>
      <c r="I1473" s="60"/>
    </row>
    <row r="1474" spans="1:9" x14ac:dyDescent="0.2">
      <c r="A1474" s="73">
        <v>159</v>
      </c>
      <c r="B1474" s="61">
        <f>Obv!C18</f>
        <v>7</v>
      </c>
      <c r="C1474" s="61">
        <f>Obv!D18</f>
        <v>5176</v>
      </c>
      <c r="D1474" s="61">
        <v>0</v>
      </c>
      <c r="E1474" s="61">
        <v>0</v>
      </c>
      <c r="F1474" s="61">
        <v>0</v>
      </c>
      <c r="G1474" s="59">
        <f t="shared" si="51"/>
        <v>36.231999999999999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230621</v>
      </c>
      <c r="D1479" s="61">
        <v>0</v>
      </c>
      <c r="E1479" s="61">
        <v>0</v>
      </c>
      <c r="F1479" s="61">
        <v>0</v>
      </c>
      <c r="G1479" s="59">
        <f t="shared" si="51"/>
        <v>2767.4520000000002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12900296</v>
      </c>
      <c r="D1486" s="61">
        <v>0</v>
      </c>
      <c r="E1486" s="61">
        <v>0</v>
      </c>
      <c r="F1486" s="61">
        <v>0</v>
      </c>
      <c r="G1486" s="59">
        <f t="shared" si="51"/>
        <v>245105.62399999998</v>
      </c>
      <c r="H1486" s="59">
        <f t="shared" si="52"/>
        <v>0</v>
      </c>
      <c r="I1486" s="60"/>
    </row>
    <row r="1487" spans="1:9" x14ac:dyDescent="0.2">
      <c r="A1487" s="73">
        <v>159</v>
      </c>
      <c r="B1487" s="61">
        <f>Obv!C31</f>
        <v>20</v>
      </c>
      <c r="C1487" s="61">
        <f>Obv!D31</f>
        <v>53966</v>
      </c>
      <c r="D1487" s="61">
        <v>0</v>
      </c>
      <c r="E1487" s="61">
        <v>0</v>
      </c>
      <c r="F1487" s="61">
        <v>0</v>
      </c>
      <c r="G1487" s="59">
        <f t="shared" si="51"/>
        <v>1079.32</v>
      </c>
      <c r="H1487" s="59">
        <f t="shared" si="52"/>
        <v>0</v>
      </c>
      <c r="I1487" s="60"/>
    </row>
    <row r="1488" spans="1:9" x14ac:dyDescent="0.2">
      <c r="A1488" s="73">
        <v>159</v>
      </c>
      <c r="B1488" s="61">
        <f>Obv!C32</f>
        <v>21</v>
      </c>
      <c r="C1488" s="61">
        <f>Obv!D32</f>
        <v>12615709</v>
      </c>
      <c r="D1488" s="61">
        <v>0</v>
      </c>
      <c r="E1488" s="61">
        <v>0</v>
      </c>
      <c r="F1488" s="61">
        <v>0</v>
      </c>
      <c r="G1488" s="59">
        <f t="shared" si="51"/>
        <v>264929.88900000002</v>
      </c>
      <c r="H1488" s="59">
        <f t="shared" si="52"/>
        <v>0</v>
      </c>
      <c r="I1488" s="60"/>
    </row>
    <row r="1489" spans="1:9" x14ac:dyDescent="0.2">
      <c r="A1489" s="73">
        <v>159</v>
      </c>
      <c r="B1489" s="61">
        <f>Obv!C33</f>
        <v>22</v>
      </c>
      <c r="C1489" s="61">
        <f>Obv!D33</f>
        <v>10664245</v>
      </c>
      <c r="D1489" s="61">
        <v>0</v>
      </c>
      <c r="E1489" s="61">
        <v>0</v>
      </c>
      <c r="F1489" s="61">
        <v>0</v>
      </c>
      <c r="G1489" s="59">
        <f t="shared" si="51"/>
        <v>234613.38999999998</v>
      </c>
      <c r="H1489" s="59">
        <f t="shared" si="52"/>
        <v>0</v>
      </c>
      <c r="I1489" s="60"/>
    </row>
    <row r="1490" spans="1:9" x14ac:dyDescent="0.2">
      <c r="A1490" s="73">
        <v>159</v>
      </c>
      <c r="B1490" s="61">
        <f>Obv!C34</f>
        <v>23</v>
      </c>
      <c r="C1490" s="61">
        <f>Obv!D34</f>
        <v>1946388</v>
      </c>
      <c r="D1490" s="61">
        <v>0</v>
      </c>
      <c r="E1490" s="61">
        <v>0</v>
      </c>
      <c r="F1490" s="61">
        <v>0</v>
      </c>
      <c r="G1490" s="59">
        <f t="shared" si="51"/>
        <v>44766.923999999999</v>
      </c>
      <c r="H1490" s="59">
        <f t="shared" si="52"/>
        <v>0</v>
      </c>
      <c r="I1490" s="60"/>
    </row>
    <row r="1491" spans="1:9" x14ac:dyDescent="0.2">
      <c r="A1491" s="73">
        <v>159</v>
      </c>
      <c r="B1491" s="61">
        <f>Obv!C35</f>
        <v>24</v>
      </c>
      <c r="C1491" s="61">
        <f>Obv!D35</f>
        <v>5076</v>
      </c>
      <c r="D1491" s="61">
        <v>0</v>
      </c>
      <c r="E1491" s="61">
        <v>0</v>
      </c>
      <c r="F1491" s="61">
        <v>0</v>
      </c>
      <c r="G1491" s="59">
        <f t="shared" si="51"/>
        <v>121.824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230621</v>
      </c>
      <c r="D1496" s="61">
        <v>0</v>
      </c>
      <c r="E1496" s="61">
        <v>0</v>
      </c>
      <c r="F1496" s="61">
        <v>0</v>
      </c>
      <c r="G1496" s="59">
        <f t="shared" si="51"/>
        <v>6688.009</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1016893</v>
      </c>
      <c r="D1503" s="61">
        <v>0</v>
      </c>
      <c r="E1503" s="61">
        <v>0</v>
      </c>
      <c r="F1503" s="61">
        <v>0</v>
      </c>
      <c r="G1503" s="59">
        <f t="shared" si="53"/>
        <v>36608.147999999994</v>
      </c>
      <c r="H1503" s="59">
        <f t="shared" si="54"/>
        <v>0</v>
      </c>
      <c r="I1503" s="60"/>
    </row>
    <row r="1504" spans="1:9" x14ac:dyDescent="0.2">
      <c r="A1504" s="73">
        <v>159</v>
      </c>
      <c r="B1504" s="61">
        <f>Obv!C48</f>
        <v>37</v>
      </c>
      <c r="C1504" s="61">
        <f>Obv!D48</f>
        <v>136107</v>
      </c>
      <c r="D1504" s="61">
        <v>0</v>
      </c>
      <c r="E1504" s="61">
        <v>0</v>
      </c>
      <c r="F1504" s="61">
        <v>0</v>
      </c>
      <c r="G1504" s="59">
        <f t="shared" si="53"/>
        <v>5035.9589999999998</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136107</v>
      </c>
      <c r="D1510" s="61">
        <v>0</v>
      </c>
      <c r="E1510" s="61">
        <v>0</v>
      </c>
      <c r="F1510" s="61">
        <v>0</v>
      </c>
      <c r="G1510" s="59">
        <f t="shared" si="53"/>
        <v>5852.6009999999997</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135511</v>
      </c>
      <c r="D1516" s="61">
        <v>0</v>
      </c>
      <c r="E1516" s="61">
        <v>0</v>
      </c>
      <c r="F1516" s="61">
        <v>0</v>
      </c>
      <c r="G1516" s="59">
        <f t="shared" si="53"/>
        <v>6640.0390000000007</v>
      </c>
      <c r="H1516" s="59">
        <f t="shared" si="54"/>
        <v>0</v>
      </c>
      <c r="I1516" s="60"/>
    </row>
    <row r="1517" spans="1:9" x14ac:dyDescent="0.2">
      <c r="A1517" s="73">
        <v>159</v>
      </c>
      <c r="B1517" s="61">
        <f>Obv!C61</f>
        <v>50</v>
      </c>
      <c r="C1517" s="61">
        <f>Obv!D61</f>
        <v>135511</v>
      </c>
      <c r="D1517" s="61">
        <v>0</v>
      </c>
      <c r="E1517" s="61">
        <v>0</v>
      </c>
      <c r="F1517" s="61">
        <v>0</v>
      </c>
      <c r="G1517" s="59">
        <f t="shared" si="53"/>
        <v>6775.55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596</v>
      </c>
      <c r="D1521" s="61">
        <v>0</v>
      </c>
      <c r="E1521" s="61">
        <v>0</v>
      </c>
      <c r="F1521" s="61">
        <v>0</v>
      </c>
      <c r="G1521" s="59">
        <f t="shared" si="53"/>
        <v>32.183999999999997</v>
      </c>
      <c r="H1521" s="59">
        <f t="shared" si="54"/>
        <v>0</v>
      </c>
      <c r="I1521" s="60"/>
    </row>
    <row r="1522" spans="1:9" x14ac:dyDescent="0.2">
      <c r="A1522" s="73">
        <v>159</v>
      </c>
      <c r="B1522" s="61">
        <f>Obv!C66</f>
        <v>55</v>
      </c>
      <c r="C1522" s="61">
        <f>Obv!D66</f>
        <v>596</v>
      </c>
      <c r="D1522" s="61">
        <v>0</v>
      </c>
      <c r="E1522" s="61">
        <v>0</v>
      </c>
      <c r="F1522" s="61">
        <v>0</v>
      </c>
      <c r="G1522" s="59">
        <f t="shared" si="53"/>
        <v>32.78</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880786</v>
      </c>
      <c r="D1557" s="61">
        <v>0</v>
      </c>
      <c r="E1557" s="61">
        <v>0</v>
      </c>
      <c r="F1557" s="61">
        <v>0</v>
      </c>
      <c r="G1557" s="59">
        <f t="shared" si="55"/>
        <v>79270.739999999991</v>
      </c>
      <c r="H1557" s="59">
        <f t="shared" si="56"/>
        <v>0</v>
      </c>
      <c r="I1557" s="60"/>
    </row>
    <row r="1558" spans="1:9" x14ac:dyDescent="0.2">
      <c r="A1558" s="73">
        <v>159</v>
      </c>
      <c r="B1558" s="61">
        <f>Obv!C102</f>
        <v>91</v>
      </c>
      <c r="C1558" s="61">
        <f>Obv!D102</f>
        <v>8268</v>
      </c>
      <c r="D1558" s="61">
        <v>0</v>
      </c>
      <c r="E1558" s="61">
        <v>0</v>
      </c>
      <c r="F1558" s="61">
        <v>0</v>
      </c>
      <c r="G1558" s="59">
        <f t="shared" si="55"/>
        <v>752.38800000000003</v>
      </c>
      <c r="H1558" s="59">
        <f t="shared" si="56"/>
        <v>0</v>
      </c>
      <c r="I1558" s="60"/>
    </row>
    <row r="1559" spans="1:9" x14ac:dyDescent="0.2">
      <c r="A1559" s="73">
        <v>159</v>
      </c>
      <c r="B1559" s="61">
        <f>Obv!C103</f>
        <v>92</v>
      </c>
      <c r="C1559" s="61">
        <f>Obv!D103</f>
        <v>872518</v>
      </c>
      <c r="D1559" s="61">
        <v>0</v>
      </c>
      <c r="E1559" s="61">
        <v>0</v>
      </c>
      <c r="F1559" s="61">
        <v>0</v>
      </c>
      <c r="G1559" s="59">
        <f t="shared" si="55"/>
        <v>80271.656000000003</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J48" sqref="J4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14</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10022</v>
      </c>
      <c r="C6" s="12"/>
      <c r="D6" s="401" t="s">
        <v>3128</v>
      </c>
      <c r="E6" s="402"/>
      <c r="F6" s="15" t="s">
        <v>237</v>
      </c>
      <c r="G6" s="12"/>
      <c r="H6" s="12"/>
      <c r="I6" s="12"/>
      <c r="J6" s="409">
        <f>SUM(Skriveni!G2:G1561)</f>
        <v>235143836.87899992</v>
      </c>
      <c r="K6" s="409"/>
    </row>
    <row r="7" spans="1:11" ht="3" customHeight="1" x14ac:dyDescent="0.2">
      <c r="A7" s="12"/>
      <c r="B7" s="12"/>
      <c r="C7" s="12"/>
      <c r="D7" s="12"/>
      <c r="E7" s="12"/>
      <c r="F7" s="12"/>
      <c r="G7" s="12"/>
      <c r="H7" s="12"/>
      <c r="I7" s="12"/>
      <c r="J7" s="12"/>
      <c r="K7" s="12"/>
    </row>
    <row r="8" spans="1:11" ht="15" customHeight="1" x14ac:dyDescent="0.2">
      <c r="A8" s="22" t="s">
        <v>3125</v>
      </c>
      <c r="B8" s="27">
        <v>3029999</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31550</v>
      </c>
      <c r="C12" s="398" t="s">
        <v>2777</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4102082761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471</v>
      </c>
      <c r="C22" s="351" t="str">
        <f>IF(B22&gt;0, "Županija: " &amp; LOOKUP(H2,A83:A103,B83:B103) &amp; ", grad/općina: " &amp; LOOKUP(B22,A107:A663,B107:B663),"Šifra grada/općine nije upisana")</f>
        <v>Županija: OSIJEČKO-BARANJSKA, grad/općina: VALPOVO</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12280991</v>
      </c>
      <c r="K39" s="114">
        <f>PRRAS!E12</f>
        <v>12783492</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12095276</v>
      </c>
      <c r="K40" s="117">
        <f>PRRAS!E159</f>
        <v>12564381</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23775</v>
      </c>
      <c r="K41" s="117">
        <f>PRRAS!E648</f>
        <v>14674</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5445171</v>
      </c>
      <c r="K43" s="114">
        <f>Bil!E13</f>
        <v>5376976</v>
      </c>
    </row>
    <row r="44" spans="1:11" ht="12.95" customHeight="1" x14ac:dyDescent="0.2">
      <c r="A44" s="363"/>
      <c r="B44" s="366" t="str">
        <f>Bil!B74</f>
        <v>Financijska imovina (AOP 064+073+081+112+128+140+157+158)</v>
      </c>
      <c r="C44" s="367"/>
      <c r="D44" s="367"/>
      <c r="E44" s="367"/>
      <c r="F44" s="367"/>
      <c r="G44" s="367"/>
      <c r="H44" s="367"/>
      <c r="I44" s="115">
        <f>Bil!C74</f>
        <v>63</v>
      </c>
      <c r="J44" s="116">
        <f>Bil!D74</f>
        <v>1138393</v>
      </c>
      <c r="K44" s="117">
        <f>Bil!E74</f>
        <v>1084714</v>
      </c>
    </row>
    <row r="45" spans="1:11" ht="12.95" customHeight="1" x14ac:dyDescent="0.2">
      <c r="A45" s="363"/>
      <c r="B45" s="366" t="str">
        <f>Bil!B174</f>
        <v xml:space="preserve">Obveze (AOP 164+175+176+192+220) </v>
      </c>
      <c r="C45" s="367"/>
      <c r="D45" s="367"/>
      <c r="E45" s="367"/>
      <c r="F45" s="367"/>
      <c r="G45" s="367"/>
      <c r="H45" s="367"/>
      <c r="I45" s="115">
        <f>Bil!C174</f>
        <v>163</v>
      </c>
      <c r="J45" s="116">
        <f>Bil!D174</f>
        <v>1013961</v>
      </c>
      <c r="K45" s="117">
        <f>Bil!E174</f>
        <v>1022854</v>
      </c>
    </row>
    <row r="46" spans="1:11" ht="12.95" customHeight="1" x14ac:dyDescent="0.2">
      <c r="A46" s="364"/>
      <c r="B46" s="369" t="str">
        <f>Bil!B234</f>
        <v>Vlastiti izvori (224 + 232 - 236 + 240 do 242)</v>
      </c>
      <c r="C46" s="370"/>
      <c r="D46" s="370"/>
      <c r="E46" s="370"/>
      <c r="F46" s="370"/>
      <c r="G46" s="370"/>
      <c r="H46" s="370"/>
      <c r="I46" s="118">
        <f>Bil!C234</f>
        <v>223</v>
      </c>
      <c r="J46" s="119">
        <f>Bil!D234</f>
        <v>5569602</v>
      </c>
      <c r="K46" s="120">
        <f>Bil!E234</f>
        <v>5438835</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12226167</v>
      </c>
      <c r="K50" s="117">
        <f>RasF!E121</f>
        <v>12795002</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12226167</v>
      </c>
      <c r="K51" s="120">
        <f>RasF!E148</f>
        <v>12795002</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1008900</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1016893</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136107</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880786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67" activePane="bottomLeft" state="frozen"/>
      <selection pane="bottomLeft" activeCell="E636" sqref="E63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10022</v>
      </c>
      <c r="C4" s="429"/>
      <c r="D4" s="429"/>
      <c r="E4" s="430">
        <f>SUM(Skriveni!G2:G976)</f>
        <v>191829168.69600007</v>
      </c>
      <c r="F4" s="431"/>
    </row>
    <row r="5" spans="1:7" s="23" customFormat="1" ht="15" customHeight="1" x14ac:dyDescent="0.2">
      <c r="B5" s="428" t="str">
        <f>"Naziv: "&amp;IF(RefStr!B10&lt;&gt;"",RefStr!B10,"_______________________________________")</f>
        <v>Naziv: OSNOVNA ŠKOLA MATIJE PETRA KATANČIĆA VALPOVO</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12280991</v>
      </c>
      <c r="E12" s="147">
        <f>E13+E50+E56+E85+E116+E134+E141+E147</f>
        <v>12783492</v>
      </c>
      <c r="F12" s="148">
        <f>IF(D12&lt;&gt;0,IF(E12/D12&gt;=100,"&gt;&gt;100",E12/D12*100),"-")</f>
        <v>104.09169748597651</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10728139</v>
      </c>
      <c r="E56" s="147">
        <f>E57+E60+E65+E68+E71+E74+E77+E80</f>
        <v>11150580</v>
      </c>
      <c r="F56" s="150">
        <f t="shared" si="0"/>
        <v>103.93769133677333</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92560</v>
      </c>
      <c r="E68" s="147">
        <f>SUM(E69:E70)</f>
        <v>55222</v>
      </c>
      <c r="F68" s="150">
        <f t="shared" si="0"/>
        <v>59.660760587726877</v>
      </c>
    </row>
    <row r="69" spans="1:6" s="8" customFormat="1" x14ac:dyDescent="0.2">
      <c r="A69" s="145">
        <v>6341</v>
      </c>
      <c r="B69" s="146" t="s">
        <v>3699</v>
      </c>
      <c r="C69" s="345">
        <v>58</v>
      </c>
      <c r="D69" s="149">
        <v>92560</v>
      </c>
      <c r="E69" s="149">
        <v>55222</v>
      </c>
      <c r="F69" s="148">
        <f t="shared" si="0"/>
        <v>59.660760587726877</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10635579</v>
      </c>
      <c r="E74" s="147">
        <f>SUM(E75:E76)</f>
        <v>11083290</v>
      </c>
      <c r="F74" s="150">
        <f t="shared" si="0"/>
        <v>104.20955925389677</v>
      </c>
    </row>
    <row r="75" spans="1:6" s="8" customFormat="1" x14ac:dyDescent="0.2">
      <c r="A75" s="145" t="s">
        <v>1142</v>
      </c>
      <c r="B75" s="146" t="s">
        <v>3980</v>
      </c>
      <c r="C75" s="345">
        <v>64</v>
      </c>
      <c r="D75" s="149">
        <v>10635579</v>
      </c>
      <c r="E75" s="149">
        <v>11035290</v>
      </c>
      <c r="F75" s="148">
        <f t="shared" si="0"/>
        <v>103.75824390942891</v>
      </c>
    </row>
    <row r="76" spans="1:6" s="8" customFormat="1" x14ac:dyDescent="0.2">
      <c r="A76" s="145" t="s">
        <v>3981</v>
      </c>
      <c r="B76" s="146" t="s">
        <v>3982</v>
      </c>
      <c r="C76" s="345">
        <v>65</v>
      </c>
      <c r="D76" s="149"/>
      <c r="E76" s="149">
        <v>48000</v>
      </c>
      <c r="F76" s="148" t="str">
        <f t="shared" si="0"/>
        <v>-</v>
      </c>
    </row>
    <row r="77" spans="1:6" s="8" customFormat="1" x14ac:dyDescent="0.2">
      <c r="A77" s="145" t="s">
        <v>3983</v>
      </c>
      <c r="B77" s="146" t="s">
        <v>919</v>
      </c>
      <c r="C77" s="345">
        <v>66</v>
      </c>
      <c r="D77" s="147">
        <f>SUM(D78:D79)</f>
        <v>0</v>
      </c>
      <c r="E77" s="147">
        <f>SUM(E78:E79)</f>
        <v>12068</v>
      </c>
      <c r="F77" s="150" t="str">
        <f t="shared" si="0"/>
        <v>-</v>
      </c>
    </row>
    <row r="78" spans="1:6" s="8" customFormat="1" x14ac:dyDescent="0.2">
      <c r="A78" s="145" t="s">
        <v>3984</v>
      </c>
      <c r="B78" s="146" t="s">
        <v>920</v>
      </c>
      <c r="C78" s="345">
        <v>67</v>
      </c>
      <c r="D78" s="149"/>
      <c r="E78" s="149">
        <v>12068</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24</v>
      </c>
      <c r="E85" s="147">
        <f>E86+E94+E101+E109</f>
        <v>6</v>
      </c>
      <c r="F85" s="150">
        <f t="shared" si="1"/>
        <v>25</v>
      </c>
    </row>
    <row r="86" spans="1:6" s="8" customFormat="1" x14ac:dyDescent="0.2">
      <c r="A86" s="145">
        <v>641</v>
      </c>
      <c r="B86" s="146" t="s">
        <v>929</v>
      </c>
      <c r="C86" s="345">
        <v>75</v>
      </c>
      <c r="D86" s="147">
        <f>SUM(D87:D93)</f>
        <v>24</v>
      </c>
      <c r="E86" s="147">
        <f>SUM(E87:E93)</f>
        <v>6</v>
      </c>
      <c r="F86" s="150">
        <f t="shared" si="1"/>
        <v>25</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24</v>
      </c>
      <c r="E88" s="149">
        <v>6</v>
      </c>
      <c r="F88" s="148">
        <f t="shared" si="1"/>
        <v>25</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258606</v>
      </c>
      <c r="E116" s="147">
        <f>E117+E122+E130</f>
        <v>143333</v>
      </c>
      <c r="F116" s="150">
        <f t="shared" si="1"/>
        <v>55.425241487049789</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258606</v>
      </c>
      <c r="E122" s="147">
        <f>SUM(E123:E129)</f>
        <v>143333</v>
      </c>
      <c r="F122" s="150">
        <f t="shared" si="1"/>
        <v>55.425241487049789</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258606</v>
      </c>
      <c r="E127" s="149">
        <v>143333</v>
      </c>
      <c r="F127" s="148">
        <f t="shared" si="1"/>
        <v>55.425241487049789</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224624</v>
      </c>
      <c r="E134" s="147">
        <f>E135+E138</f>
        <v>211301</v>
      </c>
      <c r="F134" s="150">
        <f t="shared" si="1"/>
        <v>94.068754897072438</v>
      </c>
    </row>
    <row r="135" spans="1:6" s="8" customFormat="1" x14ac:dyDescent="0.2">
      <c r="A135" s="145">
        <v>661</v>
      </c>
      <c r="B135" s="146" t="s">
        <v>425</v>
      </c>
      <c r="C135" s="345">
        <v>124</v>
      </c>
      <c r="D135" s="147">
        <f>SUM(D136:D137)</f>
        <v>189434</v>
      </c>
      <c r="E135" s="147">
        <f>SUM(E136:E137)</f>
        <v>184935</v>
      </c>
      <c r="F135" s="150">
        <f t="shared" si="1"/>
        <v>97.625030353579618</v>
      </c>
    </row>
    <row r="136" spans="1:6" s="8" customFormat="1" x14ac:dyDescent="0.2">
      <c r="A136" s="145">
        <v>6614</v>
      </c>
      <c r="B136" s="146" t="s">
        <v>3893</v>
      </c>
      <c r="C136" s="345">
        <v>125</v>
      </c>
      <c r="D136" s="149">
        <v>2180</v>
      </c>
      <c r="E136" s="149">
        <v>1350</v>
      </c>
      <c r="F136" s="148">
        <f t="shared" si="1"/>
        <v>61.926605504587151</v>
      </c>
    </row>
    <row r="137" spans="1:6" s="8" customFormat="1" x14ac:dyDescent="0.2">
      <c r="A137" s="145">
        <v>6615</v>
      </c>
      <c r="B137" s="146" t="s">
        <v>3894</v>
      </c>
      <c r="C137" s="345">
        <v>126</v>
      </c>
      <c r="D137" s="149">
        <v>187254</v>
      </c>
      <c r="E137" s="149">
        <v>183585</v>
      </c>
      <c r="F137" s="148">
        <f t="shared" si="1"/>
        <v>98.040629305649006</v>
      </c>
    </row>
    <row r="138" spans="1:6" s="8" customFormat="1" x14ac:dyDescent="0.2">
      <c r="A138" s="145">
        <v>663</v>
      </c>
      <c r="B138" s="151" t="s">
        <v>426</v>
      </c>
      <c r="C138" s="345">
        <v>127</v>
      </c>
      <c r="D138" s="147">
        <f>SUM(D139:D140)</f>
        <v>35190</v>
      </c>
      <c r="E138" s="147">
        <f>SUM(E139:E140)</f>
        <v>26366</v>
      </c>
      <c r="F138" s="150">
        <f t="shared" si="1"/>
        <v>74.92469451548736</v>
      </c>
    </row>
    <row r="139" spans="1:6" s="8" customFormat="1" x14ac:dyDescent="0.2">
      <c r="A139" s="145">
        <v>6631</v>
      </c>
      <c r="B139" s="146" t="s">
        <v>1502</v>
      </c>
      <c r="C139" s="345">
        <v>128</v>
      </c>
      <c r="D139" s="149">
        <v>17690</v>
      </c>
      <c r="E139" s="149">
        <v>26366</v>
      </c>
      <c r="F139" s="148">
        <f t="shared" si="1"/>
        <v>149.04465799886941</v>
      </c>
    </row>
    <row r="140" spans="1:6" s="8" customFormat="1" x14ac:dyDescent="0.2">
      <c r="A140" s="145">
        <v>6632</v>
      </c>
      <c r="B140" s="151" t="s">
        <v>1503</v>
      </c>
      <c r="C140" s="345">
        <v>129</v>
      </c>
      <c r="D140" s="149">
        <v>17500</v>
      </c>
      <c r="E140" s="149"/>
      <c r="F140" s="148">
        <f t="shared" si="1"/>
        <v>0</v>
      </c>
    </row>
    <row r="141" spans="1:6" s="8" customFormat="1" x14ac:dyDescent="0.2">
      <c r="A141" s="145">
        <v>67</v>
      </c>
      <c r="B141" s="151" t="s">
        <v>427</v>
      </c>
      <c r="C141" s="345">
        <v>130</v>
      </c>
      <c r="D141" s="147">
        <f>D142+D146</f>
        <v>1069598</v>
      </c>
      <c r="E141" s="147">
        <f>E142+E146</f>
        <v>1278272</v>
      </c>
      <c r="F141" s="150">
        <f t="shared" si="1"/>
        <v>119.50957275537164</v>
      </c>
    </row>
    <row r="142" spans="1:6" s="8" customFormat="1" ht="24" x14ac:dyDescent="0.2">
      <c r="A142" s="145">
        <v>671</v>
      </c>
      <c r="B142" s="154" t="s">
        <v>1672</v>
      </c>
      <c r="C142" s="345">
        <v>131</v>
      </c>
      <c r="D142" s="147">
        <f>SUM(D143:D145)</f>
        <v>1069598</v>
      </c>
      <c r="E142" s="147">
        <f>SUM(E143:E145)</f>
        <v>1278272</v>
      </c>
      <c r="F142" s="150">
        <f t="shared" ref="F142:F205" si="2">IF(D142&lt;&gt;0,IF(E142/D142&gt;=100,"&gt;&gt;100",E142/D142*100),"-")</f>
        <v>119.50957275537164</v>
      </c>
    </row>
    <row r="143" spans="1:6" s="8" customFormat="1" x14ac:dyDescent="0.2">
      <c r="A143" s="145">
        <v>6711</v>
      </c>
      <c r="B143" s="146" t="s">
        <v>3582</v>
      </c>
      <c r="C143" s="345">
        <v>132</v>
      </c>
      <c r="D143" s="149">
        <v>978967</v>
      </c>
      <c r="E143" s="149">
        <v>1233508</v>
      </c>
      <c r="F143" s="148">
        <f t="shared" si="2"/>
        <v>126.00097858252627</v>
      </c>
    </row>
    <row r="144" spans="1:6" s="8" customFormat="1" x14ac:dyDescent="0.2">
      <c r="A144" s="145">
        <v>6712</v>
      </c>
      <c r="B144" s="151" t="s">
        <v>2276</v>
      </c>
      <c r="C144" s="345">
        <v>133</v>
      </c>
      <c r="D144" s="149">
        <v>90631</v>
      </c>
      <c r="E144" s="149">
        <v>44764</v>
      </c>
      <c r="F144" s="148">
        <f t="shared" si="2"/>
        <v>49.391488563515793</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12095276</v>
      </c>
      <c r="E159" s="147">
        <f>E160+E171+E204+E223+E232+E257+E268</f>
        <v>12564381</v>
      </c>
      <c r="F159" s="150">
        <f t="shared" si="2"/>
        <v>103.87841501095139</v>
      </c>
    </row>
    <row r="160" spans="1:6" s="8" customFormat="1" x14ac:dyDescent="0.2">
      <c r="A160" s="145">
        <v>31</v>
      </c>
      <c r="B160" s="146" t="s">
        <v>431</v>
      </c>
      <c r="C160" s="345">
        <v>149</v>
      </c>
      <c r="D160" s="147">
        <f>D161+D166+D167</f>
        <v>10408487</v>
      </c>
      <c r="E160" s="147">
        <f>E161+E166+E167</f>
        <v>10632227</v>
      </c>
      <c r="F160" s="150">
        <f t="shared" si="2"/>
        <v>102.14959196278959</v>
      </c>
    </row>
    <row r="161" spans="1:6" s="8" customFormat="1" x14ac:dyDescent="0.2">
      <c r="A161" s="145">
        <v>311</v>
      </c>
      <c r="B161" s="146" t="s">
        <v>432</v>
      </c>
      <c r="C161" s="345">
        <v>150</v>
      </c>
      <c r="D161" s="147">
        <f>SUM(D162:D165)</f>
        <v>8545482</v>
      </c>
      <c r="E161" s="147">
        <f>SUM(E162:E165)</f>
        <v>8700370</v>
      </c>
      <c r="F161" s="150">
        <f t="shared" si="2"/>
        <v>101.81251332575505</v>
      </c>
    </row>
    <row r="162" spans="1:6" s="8" customFormat="1" x14ac:dyDescent="0.2">
      <c r="A162" s="145">
        <v>3111</v>
      </c>
      <c r="B162" s="146" t="s">
        <v>385</v>
      </c>
      <c r="C162" s="345">
        <v>151</v>
      </c>
      <c r="D162" s="149">
        <v>8545482</v>
      </c>
      <c r="E162" s="149">
        <v>8700370</v>
      </c>
      <c r="F162" s="148">
        <f t="shared" si="2"/>
        <v>101.81251332575505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378396</v>
      </c>
      <c r="E166" s="149">
        <v>417171</v>
      </c>
      <c r="F166" s="148">
        <f t="shared" si="2"/>
        <v>110.24720134462309</v>
      </c>
    </row>
    <row r="167" spans="1:6" s="8" customFormat="1" x14ac:dyDescent="0.2">
      <c r="A167" s="145">
        <v>313</v>
      </c>
      <c r="B167" s="146" t="s">
        <v>2853</v>
      </c>
      <c r="C167" s="345">
        <v>156</v>
      </c>
      <c r="D167" s="147">
        <f>SUM(D168:D170)</f>
        <v>1484609</v>
      </c>
      <c r="E167" s="147">
        <f>SUM(E168:E170)</f>
        <v>1514686</v>
      </c>
      <c r="F167" s="150">
        <f t="shared" si="2"/>
        <v>102.02592062960684</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1306117</v>
      </c>
      <c r="E169" s="149">
        <v>1332431</v>
      </c>
      <c r="F169" s="148">
        <f t="shared" si="2"/>
        <v>102.01467402996822</v>
      </c>
    </row>
    <row r="170" spans="1:6" s="8" customFormat="1" x14ac:dyDescent="0.2">
      <c r="A170" s="145">
        <v>3133</v>
      </c>
      <c r="B170" s="146" t="s">
        <v>264</v>
      </c>
      <c r="C170" s="345">
        <v>159</v>
      </c>
      <c r="D170" s="149">
        <v>178492</v>
      </c>
      <c r="E170" s="149">
        <v>182255</v>
      </c>
      <c r="F170" s="148">
        <f t="shared" si="2"/>
        <v>102.10821773524863</v>
      </c>
    </row>
    <row r="171" spans="1:6" s="8" customFormat="1" x14ac:dyDescent="0.2">
      <c r="A171" s="145">
        <v>32</v>
      </c>
      <c r="B171" s="146" t="s">
        <v>433</v>
      </c>
      <c r="C171" s="345">
        <v>160</v>
      </c>
      <c r="D171" s="147">
        <f>D172+D177+D185+D195+D196</f>
        <v>1681891</v>
      </c>
      <c r="E171" s="147">
        <f>E172+E177+E185+E195+E196</f>
        <v>1926108</v>
      </c>
      <c r="F171" s="150">
        <f t="shared" si="2"/>
        <v>114.52038211750939</v>
      </c>
    </row>
    <row r="172" spans="1:6" s="8" customFormat="1" x14ac:dyDescent="0.2">
      <c r="A172" s="145">
        <v>321</v>
      </c>
      <c r="B172" s="146" t="s">
        <v>3359</v>
      </c>
      <c r="C172" s="345">
        <v>161</v>
      </c>
      <c r="D172" s="147">
        <f>SUM(D173:D176)</f>
        <v>352402</v>
      </c>
      <c r="E172" s="147">
        <f>SUM(E173:E176)</f>
        <v>413643</v>
      </c>
      <c r="F172" s="150">
        <f t="shared" si="2"/>
        <v>117.37816470962139</v>
      </c>
    </row>
    <row r="173" spans="1:6" s="8" customFormat="1" x14ac:dyDescent="0.2">
      <c r="A173" s="145">
        <v>3211</v>
      </c>
      <c r="B173" s="146" t="s">
        <v>3243</v>
      </c>
      <c r="C173" s="345">
        <v>162</v>
      </c>
      <c r="D173" s="149">
        <v>49243</v>
      </c>
      <c r="E173" s="149">
        <v>62748</v>
      </c>
      <c r="F173" s="148">
        <f t="shared" si="2"/>
        <v>127.42521779745344</v>
      </c>
    </row>
    <row r="174" spans="1:6" s="8" customFormat="1" x14ac:dyDescent="0.2">
      <c r="A174" s="145">
        <v>3212</v>
      </c>
      <c r="B174" s="146" t="s">
        <v>108</v>
      </c>
      <c r="C174" s="345">
        <v>163</v>
      </c>
      <c r="D174" s="149">
        <v>254576</v>
      </c>
      <c r="E174" s="149">
        <v>306386</v>
      </c>
      <c r="F174" s="148">
        <f t="shared" si="2"/>
        <v>120.35148639306141</v>
      </c>
    </row>
    <row r="175" spans="1:6" s="8" customFormat="1" x14ac:dyDescent="0.2">
      <c r="A175" s="145">
        <v>3213</v>
      </c>
      <c r="B175" s="146" t="s">
        <v>2999</v>
      </c>
      <c r="C175" s="345">
        <v>164</v>
      </c>
      <c r="D175" s="149">
        <v>8521</v>
      </c>
      <c r="E175" s="149">
        <v>10027</v>
      </c>
      <c r="F175" s="148">
        <f t="shared" si="2"/>
        <v>117.67398192700387</v>
      </c>
    </row>
    <row r="176" spans="1:6" s="8" customFormat="1" x14ac:dyDescent="0.2">
      <c r="A176" s="145">
        <v>3214</v>
      </c>
      <c r="B176" s="146" t="s">
        <v>2998</v>
      </c>
      <c r="C176" s="345">
        <v>165</v>
      </c>
      <c r="D176" s="149">
        <v>40062</v>
      </c>
      <c r="E176" s="149">
        <v>34482</v>
      </c>
      <c r="F176" s="148">
        <f t="shared" si="2"/>
        <v>86.071589036992663</v>
      </c>
    </row>
    <row r="177" spans="1:6" s="8" customFormat="1" x14ac:dyDescent="0.2">
      <c r="A177" s="145">
        <v>322</v>
      </c>
      <c r="B177" s="146" t="s">
        <v>3360</v>
      </c>
      <c r="C177" s="345">
        <v>166</v>
      </c>
      <c r="D177" s="147">
        <f>SUM(D178:D184)</f>
        <v>762718</v>
      </c>
      <c r="E177" s="147">
        <f>SUM(E178:E184)</f>
        <v>897779</v>
      </c>
      <c r="F177" s="150">
        <f t="shared" si="2"/>
        <v>117.70785532791936</v>
      </c>
    </row>
    <row r="178" spans="1:6" s="8" customFormat="1" x14ac:dyDescent="0.2">
      <c r="A178" s="145">
        <v>3221</v>
      </c>
      <c r="B178" s="146" t="s">
        <v>3000</v>
      </c>
      <c r="C178" s="345">
        <v>167</v>
      </c>
      <c r="D178" s="149">
        <v>84358</v>
      </c>
      <c r="E178" s="149">
        <v>123787</v>
      </c>
      <c r="F178" s="148">
        <f t="shared" si="2"/>
        <v>146.74008392802105</v>
      </c>
    </row>
    <row r="179" spans="1:6" s="8" customFormat="1" x14ac:dyDescent="0.2">
      <c r="A179" s="145">
        <v>3222</v>
      </c>
      <c r="B179" s="146" t="s">
        <v>3001</v>
      </c>
      <c r="C179" s="345">
        <v>168</v>
      </c>
      <c r="D179" s="149">
        <v>267716</v>
      </c>
      <c r="E179" s="149">
        <v>392144</v>
      </c>
      <c r="F179" s="148">
        <f t="shared" si="2"/>
        <v>146.47761060228001</v>
      </c>
    </row>
    <row r="180" spans="1:6" s="8" customFormat="1" x14ac:dyDescent="0.2">
      <c r="A180" s="145">
        <v>3223</v>
      </c>
      <c r="B180" s="146" t="s">
        <v>3002</v>
      </c>
      <c r="C180" s="345">
        <v>169</v>
      </c>
      <c r="D180" s="149">
        <v>355900</v>
      </c>
      <c r="E180" s="149">
        <v>328383</v>
      </c>
      <c r="F180" s="148">
        <f t="shared" si="2"/>
        <v>92.26833380162968</v>
      </c>
    </row>
    <row r="181" spans="1:6" s="8" customFormat="1" x14ac:dyDescent="0.2">
      <c r="A181" s="145">
        <v>3224</v>
      </c>
      <c r="B181" s="146" t="s">
        <v>2236</v>
      </c>
      <c r="C181" s="345">
        <v>170</v>
      </c>
      <c r="D181" s="149">
        <v>42015</v>
      </c>
      <c r="E181" s="149">
        <v>35742</v>
      </c>
      <c r="F181" s="148">
        <f t="shared" si="2"/>
        <v>85.069617993573715</v>
      </c>
    </row>
    <row r="182" spans="1:6" s="8" customFormat="1" x14ac:dyDescent="0.2">
      <c r="A182" s="145">
        <v>3225</v>
      </c>
      <c r="B182" s="146" t="s">
        <v>504</v>
      </c>
      <c r="C182" s="345">
        <v>171</v>
      </c>
      <c r="D182" s="149">
        <v>9231</v>
      </c>
      <c r="E182" s="149">
        <v>12545</v>
      </c>
      <c r="F182" s="148">
        <f t="shared" si="2"/>
        <v>135.90076914743798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3498</v>
      </c>
      <c r="E184" s="149">
        <v>5178</v>
      </c>
      <c r="F184" s="148">
        <f t="shared" si="2"/>
        <v>148.02744425385933</v>
      </c>
    </row>
    <row r="185" spans="1:6" s="8" customFormat="1" x14ac:dyDescent="0.2">
      <c r="A185" s="145">
        <v>323</v>
      </c>
      <c r="B185" s="146" t="s">
        <v>2312</v>
      </c>
      <c r="C185" s="345">
        <v>174</v>
      </c>
      <c r="D185" s="147">
        <f>SUM(D186:D194)</f>
        <v>392313</v>
      </c>
      <c r="E185" s="147">
        <f>SUM(E186:E194)</f>
        <v>414774</v>
      </c>
      <c r="F185" s="150">
        <f t="shared" si="2"/>
        <v>105.72527548156701</v>
      </c>
    </row>
    <row r="186" spans="1:6" s="8" customFormat="1" x14ac:dyDescent="0.2">
      <c r="A186" s="145">
        <v>3231</v>
      </c>
      <c r="B186" s="146" t="s">
        <v>855</v>
      </c>
      <c r="C186" s="345">
        <v>175</v>
      </c>
      <c r="D186" s="149">
        <v>28417</v>
      </c>
      <c r="E186" s="149">
        <v>51487</v>
      </c>
      <c r="F186" s="148">
        <f t="shared" si="2"/>
        <v>181.18379843051696</v>
      </c>
    </row>
    <row r="187" spans="1:6" s="8" customFormat="1" x14ac:dyDescent="0.2">
      <c r="A187" s="145">
        <v>3232</v>
      </c>
      <c r="B187" s="146" t="s">
        <v>3870</v>
      </c>
      <c r="C187" s="345">
        <v>176</v>
      </c>
      <c r="D187" s="149">
        <v>183695</v>
      </c>
      <c r="E187" s="149">
        <v>139740</v>
      </c>
      <c r="F187" s="148">
        <f t="shared" si="2"/>
        <v>76.071749367157508</v>
      </c>
    </row>
    <row r="188" spans="1:6" s="8" customFormat="1" x14ac:dyDescent="0.2">
      <c r="A188" s="145">
        <v>3233</v>
      </c>
      <c r="B188" s="146" t="s">
        <v>3871</v>
      </c>
      <c r="C188" s="345">
        <v>177</v>
      </c>
      <c r="D188" s="149">
        <v>3615</v>
      </c>
      <c r="E188" s="149">
        <v>1865</v>
      </c>
      <c r="F188" s="148">
        <f t="shared" si="2"/>
        <v>51.590594744121724</v>
      </c>
    </row>
    <row r="189" spans="1:6" s="8" customFormat="1" x14ac:dyDescent="0.2">
      <c r="A189" s="145">
        <v>3234</v>
      </c>
      <c r="B189" s="146" t="s">
        <v>3872</v>
      </c>
      <c r="C189" s="345">
        <v>178</v>
      </c>
      <c r="D189" s="149">
        <v>61668</v>
      </c>
      <c r="E189" s="149">
        <v>55581</v>
      </c>
      <c r="F189" s="148">
        <f t="shared" si="2"/>
        <v>90.129402607511196</v>
      </c>
    </row>
    <row r="190" spans="1:6" s="8" customFormat="1" x14ac:dyDescent="0.2">
      <c r="A190" s="145">
        <v>3235</v>
      </c>
      <c r="B190" s="146" t="s">
        <v>3873</v>
      </c>
      <c r="C190" s="345">
        <v>179</v>
      </c>
      <c r="D190" s="149">
        <v>8525</v>
      </c>
      <c r="E190" s="149">
        <v>10775</v>
      </c>
      <c r="F190" s="148">
        <f t="shared" si="2"/>
        <v>126.39296187683284</v>
      </c>
    </row>
    <row r="191" spans="1:6" s="8" customFormat="1" x14ac:dyDescent="0.2">
      <c r="A191" s="145">
        <v>3236</v>
      </c>
      <c r="B191" s="146" t="s">
        <v>3874</v>
      </c>
      <c r="C191" s="345">
        <v>180</v>
      </c>
      <c r="D191" s="149">
        <v>29963</v>
      </c>
      <c r="E191" s="149">
        <v>23948</v>
      </c>
      <c r="F191" s="148">
        <f t="shared" si="2"/>
        <v>79.925241130727898</v>
      </c>
    </row>
    <row r="192" spans="1:6" s="8" customFormat="1" x14ac:dyDescent="0.2">
      <c r="A192" s="145">
        <v>3237</v>
      </c>
      <c r="B192" s="146" t="s">
        <v>3875</v>
      </c>
      <c r="C192" s="345">
        <v>181</v>
      </c>
      <c r="D192" s="149">
        <v>68031</v>
      </c>
      <c r="E192" s="149">
        <v>123867</v>
      </c>
      <c r="F192" s="148">
        <f t="shared" si="2"/>
        <v>182.07434845879084</v>
      </c>
    </row>
    <row r="193" spans="1:6" s="8" customFormat="1" x14ac:dyDescent="0.2">
      <c r="A193" s="145">
        <v>3238</v>
      </c>
      <c r="B193" s="146" t="s">
        <v>702</v>
      </c>
      <c r="C193" s="345">
        <v>182</v>
      </c>
      <c r="D193" s="149">
        <v>2250</v>
      </c>
      <c r="E193" s="149">
        <v>562</v>
      </c>
      <c r="F193" s="148">
        <f t="shared" si="2"/>
        <v>24.977777777777778</v>
      </c>
    </row>
    <row r="194" spans="1:6" s="8" customFormat="1" x14ac:dyDescent="0.2">
      <c r="A194" s="145">
        <v>3239</v>
      </c>
      <c r="B194" s="146" t="s">
        <v>703</v>
      </c>
      <c r="C194" s="345">
        <v>183</v>
      </c>
      <c r="D194" s="149">
        <v>6149</v>
      </c>
      <c r="E194" s="149">
        <v>6949</v>
      </c>
      <c r="F194" s="148">
        <f t="shared" si="2"/>
        <v>113.0102455683851</v>
      </c>
    </row>
    <row r="195" spans="1:6" s="8" customFormat="1" x14ac:dyDescent="0.2">
      <c r="A195" s="145">
        <v>324</v>
      </c>
      <c r="B195" s="146" t="s">
        <v>3584</v>
      </c>
      <c r="C195" s="345">
        <v>184</v>
      </c>
      <c r="D195" s="149">
        <v>36249</v>
      </c>
      <c r="E195" s="149">
        <v>46612</v>
      </c>
      <c r="F195" s="148">
        <f t="shared" si="2"/>
        <v>128.58837485172006</v>
      </c>
    </row>
    <row r="196" spans="1:6" s="8" customFormat="1" x14ac:dyDescent="0.2">
      <c r="A196" s="145">
        <v>329</v>
      </c>
      <c r="B196" s="146" t="s">
        <v>434</v>
      </c>
      <c r="C196" s="345">
        <v>185</v>
      </c>
      <c r="D196" s="147">
        <f>SUM(D197:D203)</f>
        <v>138209</v>
      </c>
      <c r="E196" s="147">
        <f>SUM(E197:E203)</f>
        <v>153300</v>
      </c>
      <c r="F196" s="150">
        <f t="shared" si="2"/>
        <v>110.91897054460998</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16310</v>
      </c>
      <c r="E199" s="149">
        <v>33508</v>
      </c>
      <c r="F199" s="148">
        <f t="shared" si="2"/>
        <v>205.44451256897608</v>
      </c>
    </row>
    <row r="200" spans="1:6" s="8" customFormat="1" x14ac:dyDescent="0.2">
      <c r="A200" s="145">
        <v>3294</v>
      </c>
      <c r="B200" s="146" t="s">
        <v>2313</v>
      </c>
      <c r="C200" s="345">
        <v>189</v>
      </c>
      <c r="D200" s="149">
        <v>5680</v>
      </c>
      <c r="E200" s="149">
        <v>5980</v>
      </c>
      <c r="F200" s="148">
        <f t="shared" si="2"/>
        <v>105.28169014084507</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116219</v>
      </c>
      <c r="E203" s="149">
        <v>113812</v>
      </c>
      <c r="F203" s="148">
        <f t="shared" si="2"/>
        <v>97.928910074944724</v>
      </c>
    </row>
    <row r="204" spans="1:6" s="8" customFormat="1" x14ac:dyDescent="0.2">
      <c r="A204" s="145">
        <v>34</v>
      </c>
      <c r="B204" s="151" t="s">
        <v>435</v>
      </c>
      <c r="C204" s="345">
        <v>193</v>
      </c>
      <c r="D204" s="147">
        <f>D205+D210+D218</f>
        <v>4898</v>
      </c>
      <c r="E204" s="147">
        <f>E205+E210+E218</f>
        <v>5176</v>
      </c>
      <c r="F204" s="150">
        <f t="shared" si="2"/>
        <v>105.67578603511637</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4898</v>
      </c>
      <c r="E218" s="147">
        <f>SUM(E219:E222)</f>
        <v>5176</v>
      </c>
      <c r="F218" s="150">
        <f t="shared" si="3"/>
        <v>105.67578603511637</v>
      </c>
    </row>
    <row r="219" spans="1:6" s="8" customFormat="1" x14ac:dyDescent="0.2">
      <c r="A219" s="145">
        <v>3431</v>
      </c>
      <c r="B219" s="151" t="s">
        <v>3587</v>
      </c>
      <c r="C219" s="345">
        <v>208</v>
      </c>
      <c r="D219" s="149">
        <v>4898</v>
      </c>
      <c r="E219" s="149">
        <v>5176</v>
      </c>
      <c r="F219" s="148">
        <f t="shared" si="3"/>
        <v>105.67578603511637</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870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870</v>
      </c>
      <c r="F252" s="150"/>
    </row>
    <row r="253" spans="1:6" s="8" customFormat="1" x14ac:dyDescent="0.2">
      <c r="A253" s="152" t="s">
        <v>469</v>
      </c>
      <c r="B253" s="153" t="s">
        <v>924</v>
      </c>
      <c r="C253" s="345">
        <v>242</v>
      </c>
      <c r="D253" s="149"/>
      <c r="E253" s="149">
        <v>870</v>
      </c>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12095276</v>
      </c>
      <c r="E292" s="147">
        <f>E159-E290+E291</f>
        <v>12564381</v>
      </c>
      <c r="F292" s="150">
        <f t="shared" si="4"/>
        <v>103.87841501095139</v>
      </c>
    </row>
    <row r="293" spans="1:6" s="8" customFormat="1" x14ac:dyDescent="0.2">
      <c r="A293" s="145" t="s">
        <v>1215</v>
      </c>
      <c r="B293" s="146" t="s">
        <v>3441</v>
      </c>
      <c r="C293" s="345">
        <v>282</v>
      </c>
      <c r="D293" s="147">
        <f>IF(D12&gt;=D292,D12-D292,0)</f>
        <v>185715</v>
      </c>
      <c r="E293" s="147">
        <f>IF(E12&gt;=E292,E12-E292,0)</f>
        <v>219111</v>
      </c>
      <c r="F293" s="150">
        <f t="shared" si="4"/>
        <v>117.98239237541395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23775</v>
      </c>
      <c r="F295" s="148" t="str">
        <f t="shared" si="4"/>
        <v>-</v>
      </c>
    </row>
    <row r="296" spans="1:6" s="8" customFormat="1" x14ac:dyDescent="0.2">
      <c r="A296" s="145">
        <v>92221</v>
      </c>
      <c r="B296" s="146" t="s">
        <v>4282</v>
      </c>
      <c r="C296" s="345">
        <v>285</v>
      </c>
      <c r="D296" s="149">
        <v>33773</v>
      </c>
      <c r="E296" s="149"/>
      <c r="F296" s="148">
        <f t="shared" si="4"/>
        <v>0</v>
      </c>
    </row>
    <row r="297" spans="1:6" s="8" customFormat="1" x14ac:dyDescent="0.2">
      <c r="A297" s="145">
        <v>96</v>
      </c>
      <c r="B297" s="146" t="s">
        <v>4284</v>
      </c>
      <c r="C297" s="345">
        <v>286</v>
      </c>
      <c r="D297" s="149">
        <v>73340</v>
      </c>
      <c r="E297" s="149">
        <v>26750</v>
      </c>
      <c r="F297" s="148">
        <f t="shared" si="4"/>
        <v>36.47395691300791</v>
      </c>
    </row>
    <row r="298" spans="1:6" s="8" customFormat="1" x14ac:dyDescent="0.2">
      <c r="A298" s="145">
        <v>9661</v>
      </c>
      <c r="B298" s="146" t="s">
        <v>2651</v>
      </c>
      <c r="C298" s="345">
        <v>287</v>
      </c>
      <c r="D298" s="149">
        <v>73340</v>
      </c>
      <c r="E298" s="149">
        <v>26750</v>
      </c>
      <c r="F298" s="148">
        <f t="shared" si="4"/>
        <v>36.47395691300791</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2724</v>
      </c>
      <c r="E301" s="147">
        <f>E302+E314+E347+E351</f>
        <v>2409</v>
      </c>
      <c r="F301" s="150">
        <f t="shared" ref="F301:F364" si="5">IF(D301&lt;&gt;0,IF(E301/D301&gt;=100,"&gt;&gt;100",E301/D301*100),"-")</f>
        <v>88.436123348017631</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2724</v>
      </c>
      <c r="E314" s="147">
        <f>E315+E320+E329+E334+E339+E342</f>
        <v>2409</v>
      </c>
      <c r="F314" s="150">
        <f t="shared" si="5"/>
        <v>88.436123348017631</v>
      </c>
    </row>
    <row r="315" spans="1:6" s="8" customFormat="1" x14ac:dyDescent="0.2">
      <c r="A315" s="145">
        <v>721</v>
      </c>
      <c r="B315" s="146" t="s">
        <v>3242</v>
      </c>
      <c r="C315" s="345">
        <v>303</v>
      </c>
      <c r="D315" s="147">
        <f>SUM(D316:D319)</f>
        <v>2724</v>
      </c>
      <c r="E315" s="147">
        <f>SUM(E316:E319)</f>
        <v>2409</v>
      </c>
      <c r="F315" s="150">
        <f t="shared" si="5"/>
        <v>88.436123348017631</v>
      </c>
    </row>
    <row r="316" spans="1:6" s="8" customFormat="1" x14ac:dyDescent="0.2">
      <c r="A316" s="145">
        <v>7211</v>
      </c>
      <c r="B316" s="146" t="s">
        <v>382</v>
      </c>
      <c r="C316" s="345">
        <v>304</v>
      </c>
      <c r="D316" s="149">
        <v>2724</v>
      </c>
      <c r="E316" s="149">
        <v>2409</v>
      </c>
      <c r="F316" s="148">
        <f t="shared" si="5"/>
        <v>88.436123348017631</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130891</v>
      </c>
      <c r="E353" s="147">
        <f>E354+E366+E399+E403+E405</f>
        <v>230621</v>
      </c>
      <c r="F353" s="150">
        <f t="shared" si="5"/>
        <v>176.19316836146106</v>
      </c>
    </row>
    <row r="354" spans="1:6" s="8" customFormat="1" x14ac:dyDescent="0.2">
      <c r="A354" s="145">
        <v>41</v>
      </c>
      <c r="B354" s="146" t="s">
        <v>3020</v>
      </c>
      <c r="C354" s="345">
        <v>342</v>
      </c>
      <c r="D354" s="147">
        <f>D355+D359</f>
        <v>5000</v>
      </c>
      <c r="E354" s="147">
        <f>E355+E359</f>
        <v>0</v>
      </c>
      <c r="F354" s="150">
        <f t="shared" si="5"/>
        <v>0</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5000</v>
      </c>
      <c r="E359" s="147">
        <f>SUM(E360:E365)</f>
        <v>0</v>
      </c>
      <c r="F359" s="150">
        <f t="shared" si="5"/>
        <v>0</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v>5000</v>
      </c>
      <c r="E365" s="149"/>
      <c r="F365" s="148">
        <f t="shared" ref="F365:F421" si="6">IF(D365&lt;&gt;0,IF(E365/D365&gt;=100,"&gt;&gt;100",E365/D365*100),"-")</f>
        <v>0</v>
      </c>
    </row>
    <row r="366" spans="1:6" s="8" customFormat="1" x14ac:dyDescent="0.2">
      <c r="A366" s="145">
        <v>42</v>
      </c>
      <c r="B366" s="151" t="s">
        <v>3023</v>
      </c>
      <c r="C366" s="345">
        <v>354</v>
      </c>
      <c r="D366" s="147">
        <f>D367+D372+D381+D386+D391+D394</f>
        <v>125891</v>
      </c>
      <c r="E366" s="147">
        <f>E367+E372+E381+E386+E391+E394</f>
        <v>230621</v>
      </c>
      <c r="F366" s="150">
        <f t="shared" si="6"/>
        <v>183.19101444900747</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119457</v>
      </c>
      <c r="E372" s="147">
        <f>SUM(E373:E380)</f>
        <v>221407</v>
      </c>
      <c r="F372" s="150">
        <f t="shared" si="6"/>
        <v>185.34451727399818</v>
      </c>
    </row>
    <row r="373" spans="1:6" s="8" customFormat="1" x14ac:dyDescent="0.2">
      <c r="A373" s="145">
        <v>4221</v>
      </c>
      <c r="B373" s="146" t="s">
        <v>3941</v>
      </c>
      <c r="C373" s="345">
        <v>361</v>
      </c>
      <c r="D373" s="149">
        <v>32136</v>
      </c>
      <c r="E373" s="149">
        <v>92058</v>
      </c>
      <c r="F373" s="148">
        <f t="shared" si="6"/>
        <v>286.46377893950705</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v>46575</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58559</v>
      </c>
      <c r="E378" s="149">
        <v>68285</v>
      </c>
      <c r="F378" s="148">
        <f t="shared" si="6"/>
        <v>116.60889017913559</v>
      </c>
    </row>
    <row r="379" spans="1:6" s="8" customFormat="1" x14ac:dyDescent="0.2">
      <c r="A379" s="145">
        <v>4227</v>
      </c>
      <c r="B379" s="151" t="s">
        <v>3947</v>
      </c>
      <c r="C379" s="345">
        <v>367</v>
      </c>
      <c r="D379" s="149">
        <v>28762</v>
      </c>
      <c r="E379" s="149">
        <v>14489</v>
      </c>
      <c r="F379" s="148">
        <f t="shared" si="6"/>
        <v>50.375495445379315</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6434</v>
      </c>
      <c r="E386" s="147">
        <f>SUM(E387:E390)</f>
        <v>9214</v>
      </c>
      <c r="F386" s="150">
        <f t="shared" si="6"/>
        <v>143.20795772458811</v>
      </c>
    </row>
    <row r="387" spans="1:6" s="8" customFormat="1" x14ac:dyDescent="0.2">
      <c r="A387" s="145">
        <v>4241</v>
      </c>
      <c r="B387" s="146" t="s">
        <v>2886</v>
      </c>
      <c r="C387" s="345">
        <v>375</v>
      </c>
      <c r="D387" s="149">
        <v>6434</v>
      </c>
      <c r="E387" s="149">
        <v>9214</v>
      </c>
      <c r="F387" s="148">
        <f t="shared" si="6"/>
        <v>143.20795772458811</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128167</v>
      </c>
      <c r="E411" s="147">
        <f>IF(E353&gt;=E301, E353-E301, 0)</f>
        <v>228212</v>
      </c>
      <c r="F411" s="150">
        <f t="shared" si="6"/>
        <v>178.05831454274502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v>27316</v>
      </c>
      <c r="E414" s="149">
        <v>20435</v>
      </c>
      <c r="F414" s="148">
        <f t="shared" si="6"/>
        <v>74.809635378532718</v>
      </c>
    </row>
    <row r="415" spans="1:6" s="8" customFormat="1" x14ac:dyDescent="0.2">
      <c r="A415" s="145" t="s">
        <v>1215</v>
      </c>
      <c r="B415" s="146" t="s">
        <v>1992</v>
      </c>
      <c r="C415" s="345">
        <v>403</v>
      </c>
      <c r="D415" s="147">
        <f>D12+D301</f>
        <v>12283715</v>
      </c>
      <c r="E415" s="147">
        <f>E12+E301</f>
        <v>12785901</v>
      </c>
      <c r="F415" s="150">
        <f t="shared" si="6"/>
        <v>104.08822575255124</v>
      </c>
    </row>
    <row r="416" spans="1:6" s="8" customFormat="1" x14ac:dyDescent="0.2">
      <c r="A416" s="145" t="s">
        <v>1215</v>
      </c>
      <c r="B416" s="146" t="s">
        <v>1993</v>
      </c>
      <c r="C416" s="345">
        <v>404</v>
      </c>
      <c r="D416" s="147">
        <f>D292+D353</f>
        <v>12226167</v>
      </c>
      <c r="E416" s="147">
        <f>E292+E353</f>
        <v>12795002</v>
      </c>
      <c r="F416" s="150">
        <f t="shared" si="6"/>
        <v>104.65260289672142</v>
      </c>
    </row>
    <row r="417" spans="1:6" s="8" customFormat="1" x14ac:dyDescent="0.2">
      <c r="A417" s="145" t="s">
        <v>1215</v>
      </c>
      <c r="B417" s="146" t="s">
        <v>1994</v>
      </c>
      <c r="C417" s="345">
        <v>405</v>
      </c>
      <c r="D417" s="147">
        <f>IF(D415&gt;=D416,D415-D416,0)</f>
        <v>57548</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9101</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23775</v>
      </c>
      <c r="F419" s="150" t="str">
        <f t="shared" si="6"/>
        <v>-</v>
      </c>
    </row>
    <row r="420" spans="1:6" s="8" customFormat="1" x14ac:dyDescent="0.2">
      <c r="A420" s="160" t="s">
        <v>1592</v>
      </c>
      <c r="B420" s="146" t="s">
        <v>1997</v>
      </c>
      <c r="C420" s="345">
        <v>408</v>
      </c>
      <c r="D420" s="147">
        <f>IF(D296-D295+D413-D412&gt;=0,D296-D295+D413-D412,0)</f>
        <v>33773</v>
      </c>
      <c r="E420" s="147">
        <f>IF(E296-E295+E413-E412&gt;=0,E296-E295+E413-E412,0)</f>
        <v>0</v>
      </c>
      <c r="F420" s="150">
        <f t="shared" si="6"/>
        <v>0</v>
      </c>
    </row>
    <row r="421" spans="1:6" s="8" customFormat="1" x14ac:dyDescent="0.2">
      <c r="A421" s="156" t="s">
        <v>1593</v>
      </c>
      <c r="B421" s="157" t="s">
        <v>1998</v>
      </c>
      <c r="C421" s="347">
        <v>409</v>
      </c>
      <c r="D421" s="161">
        <f>D297+D414</f>
        <v>100656</v>
      </c>
      <c r="E421" s="161">
        <f>E297+E414</f>
        <v>47185</v>
      </c>
      <c r="F421" s="162">
        <f t="shared" si="6"/>
        <v>46.877483706882849</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12283715</v>
      </c>
      <c r="E642" s="147">
        <f>E415+E423</f>
        <v>12785901</v>
      </c>
      <c r="F642" s="148">
        <f t="shared" si="10"/>
        <v>104.08822575255124</v>
      </c>
    </row>
    <row r="643" spans="1:6" s="8" customFormat="1" x14ac:dyDescent="0.2">
      <c r="A643" s="145" t="s">
        <v>1215</v>
      </c>
      <c r="B643" s="146" t="s">
        <v>1246</v>
      </c>
      <c r="C643" s="345">
        <v>630</v>
      </c>
      <c r="D643" s="147">
        <f>D416+D531</f>
        <v>12226167</v>
      </c>
      <c r="E643" s="147">
        <f>E416+E531</f>
        <v>12795002</v>
      </c>
      <c r="F643" s="148">
        <f t="shared" si="10"/>
        <v>104.65260289672142</v>
      </c>
    </row>
    <row r="644" spans="1:6" s="8" customFormat="1" x14ac:dyDescent="0.2">
      <c r="A644" s="145" t="s">
        <v>1215</v>
      </c>
      <c r="B644" s="146" t="s">
        <v>1247</v>
      </c>
      <c r="C644" s="345">
        <v>631</v>
      </c>
      <c r="D644" s="147">
        <f>IF(D642&gt;=D643,D642-D643,0)</f>
        <v>57548</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9101</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23775</v>
      </c>
      <c r="F646" s="148" t="str">
        <f t="shared" si="10"/>
        <v>-</v>
      </c>
    </row>
    <row r="647" spans="1:6" s="8" customFormat="1" x14ac:dyDescent="0.2">
      <c r="A647" s="160" t="s">
        <v>2742</v>
      </c>
      <c r="B647" s="146" t="s">
        <v>1250</v>
      </c>
      <c r="C647" s="345">
        <v>634</v>
      </c>
      <c r="D647" s="147">
        <f>IF(D420-D419+D641-D640&gt;=0,D420-D419+D641-D640,0)</f>
        <v>33773</v>
      </c>
      <c r="E647" s="147">
        <f>IF(E420-E419+E641-E640&gt;=0,E420-E419+E641-E640,0)</f>
        <v>0</v>
      </c>
      <c r="F647" s="148">
        <f t="shared" si="10"/>
        <v>0</v>
      </c>
    </row>
    <row r="648" spans="1:6" s="8" customFormat="1" x14ac:dyDescent="0.2">
      <c r="A648" s="145" t="s">
        <v>1215</v>
      </c>
      <c r="B648" s="146" t="s">
        <v>1251</v>
      </c>
      <c r="C648" s="345">
        <v>635</v>
      </c>
      <c r="D648" s="147">
        <f>IF(D644+D646-D645-D647&gt;=0,D644+D646-D645-D647,0)</f>
        <v>23775</v>
      </c>
      <c r="E648" s="147">
        <f>IF(E644+E646-E645-E647&gt;=0,E644+E646-E645-E647,0)</f>
        <v>14674</v>
      </c>
      <c r="F648" s="148">
        <f t="shared" si="10"/>
        <v>61.720294426919033</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881539</v>
      </c>
      <c r="E650" s="158">
        <v>905174</v>
      </c>
      <c r="F650" s="159">
        <f t="shared" si="10"/>
        <v>102.68110656476912</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154684</v>
      </c>
      <c r="E652" s="149">
        <v>155421</v>
      </c>
      <c r="F652" s="148">
        <f t="shared" ref="F652:F677" si="11">IF(D652&lt;&gt;0,IF(E652/D652&gt;=100,"&gt;&gt;100",E652/D652*100),"-")</f>
        <v>100.47645522484549</v>
      </c>
    </row>
    <row r="653" spans="1:6" s="8" customFormat="1" x14ac:dyDescent="0.2">
      <c r="A653" s="145" t="s">
        <v>1208</v>
      </c>
      <c r="B653" s="146" t="s">
        <v>2750</v>
      </c>
      <c r="C653" s="345">
        <v>639</v>
      </c>
      <c r="D653" s="149">
        <v>11585647</v>
      </c>
      <c r="E653" s="149">
        <v>12185002</v>
      </c>
      <c r="F653" s="148">
        <f t="shared" si="11"/>
        <v>105.17325445872811</v>
      </c>
    </row>
    <row r="654" spans="1:6" s="8" customFormat="1" x14ac:dyDescent="0.2">
      <c r="A654" s="145" t="s">
        <v>1209</v>
      </c>
      <c r="B654" s="146" t="s">
        <v>3586</v>
      </c>
      <c r="C654" s="345">
        <v>640</v>
      </c>
      <c r="D654" s="149">
        <v>11584911</v>
      </c>
      <c r="E654" s="149">
        <v>12212834</v>
      </c>
      <c r="F654" s="148">
        <f t="shared" si="11"/>
        <v>105.42017974933083</v>
      </c>
    </row>
    <row r="655" spans="1:6" s="8" customFormat="1" x14ac:dyDescent="0.2">
      <c r="A655" s="145">
        <v>11</v>
      </c>
      <c r="B655" s="146" t="s">
        <v>181</v>
      </c>
      <c r="C655" s="345">
        <v>641</v>
      </c>
      <c r="D655" s="147">
        <f>+D652+D653-D654</f>
        <v>155420</v>
      </c>
      <c r="E655" s="147">
        <f>+E652+E653-E654</f>
        <v>127589</v>
      </c>
      <c r="F655" s="150">
        <f t="shared" si="11"/>
        <v>82.093038219019434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100</v>
      </c>
      <c r="E657" s="149">
        <v>102</v>
      </c>
      <c r="F657" s="148">
        <f t="shared" si="11"/>
        <v>102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92</v>
      </c>
      <c r="E659" s="149">
        <v>93</v>
      </c>
      <c r="F659" s="148">
        <f t="shared" si="11"/>
        <v>101.08695652173914</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92561</v>
      </c>
      <c r="E672" s="149">
        <v>55223</v>
      </c>
      <c r="F672" s="148">
        <f t="shared" si="11"/>
        <v>59.66119640021175</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10635579</v>
      </c>
      <c r="E678" s="149">
        <v>10975726</v>
      </c>
      <c r="F678" s="148"/>
    </row>
    <row r="679" spans="1:6" s="8" customFormat="1" x14ac:dyDescent="0.2">
      <c r="A679" s="152">
        <v>63613</v>
      </c>
      <c r="B679" s="163" t="s">
        <v>4078</v>
      </c>
      <c r="C679" s="345">
        <v>665</v>
      </c>
      <c r="D679" s="149"/>
      <c r="E679" s="149">
        <v>59564</v>
      </c>
      <c r="F679" s="148"/>
    </row>
    <row r="680" spans="1:6" s="8" customFormat="1" x14ac:dyDescent="0.2">
      <c r="A680" s="152">
        <v>63622</v>
      </c>
      <c r="B680" s="163" t="s">
        <v>4079</v>
      </c>
      <c r="C680" s="345">
        <v>666</v>
      </c>
      <c r="D680" s="149"/>
      <c r="E680" s="149">
        <v>48000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12068</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238855</v>
      </c>
      <c r="E698" s="149">
        <v>138394</v>
      </c>
      <c r="F698" s="148">
        <f t="shared" si="12"/>
        <v>57.94059157229281</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23761</v>
      </c>
      <c r="E701" s="149">
        <v>59521</v>
      </c>
      <c r="F701" s="148">
        <f>IF(D701&lt;&gt;0,IF(E701/D701&gt;=100,"&gt;&gt;100",E701/D701*100),"-")</f>
        <v>250.4987163839906</v>
      </c>
    </row>
    <row r="702" spans="1:6" s="8" customFormat="1" x14ac:dyDescent="0.2">
      <c r="A702" s="145">
        <v>31215</v>
      </c>
      <c r="B702" s="146" t="s">
        <v>1641</v>
      </c>
      <c r="C702" s="345">
        <v>688</v>
      </c>
      <c r="D702" s="149">
        <v>29317</v>
      </c>
      <c r="E702" s="149">
        <v>18198</v>
      </c>
      <c r="F702" s="148">
        <f>IF(D702&lt;&gt;0,IF(E702/D702&gt;=100,"&gt;&gt;100",E702/D702*100),"-")</f>
        <v>62.073199849916428</v>
      </c>
    </row>
    <row r="703" spans="1:6" s="8" customFormat="1" x14ac:dyDescent="0.2">
      <c r="A703" s="145">
        <v>32121</v>
      </c>
      <c r="B703" s="146" t="s">
        <v>3797</v>
      </c>
      <c r="C703" s="345">
        <v>689</v>
      </c>
      <c r="D703" s="149">
        <v>254576</v>
      </c>
      <c r="E703" s="149">
        <v>306386</v>
      </c>
      <c r="F703" s="148">
        <f>IF(D703&lt;&gt;0,IF(E703/D703&gt;=100,"&gt;&gt;100",E703/D703*100),"-")</f>
        <v>120.35148639306141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27985</v>
      </c>
      <c r="E705" s="149">
        <v>20991</v>
      </c>
      <c r="F705" s="148">
        <f>IF(D705&lt;&gt;0,IF(E705/D705&gt;=100,"&gt;&gt;100",E705/D705*100),"-")</f>
        <v>75.008040021440053</v>
      </c>
    </row>
    <row r="706" spans="1:6" s="8" customFormat="1" x14ac:dyDescent="0.2">
      <c r="A706" s="145" t="s">
        <v>3798</v>
      </c>
      <c r="B706" s="146" t="s">
        <v>3799</v>
      </c>
      <c r="C706" s="345">
        <v>692</v>
      </c>
      <c r="D706" s="149">
        <v>37122</v>
      </c>
      <c r="E706" s="149">
        <v>44979</v>
      </c>
      <c r="F706" s="148">
        <f>IF(D706&lt;&gt;0,IF(E706/D706&gt;=100,"&gt;&gt;100",E706/D706*100),"-")</f>
        <v>121.1653466946824</v>
      </c>
    </row>
    <row r="707" spans="1:6" s="8" customFormat="1" x14ac:dyDescent="0.2">
      <c r="A707" s="145" t="s">
        <v>3800</v>
      </c>
      <c r="B707" s="146" t="s">
        <v>3801</v>
      </c>
      <c r="C707" s="345">
        <v>693</v>
      </c>
      <c r="D707" s="149">
        <v>29860</v>
      </c>
      <c r="E707" s="149">
        <v>71338</v>
      </c>
      <c r="F707" s="148">
        <f>IF(D707&lt;&gt;0,IF(E707/D707&gt;=100,"&gt;&gt;100",E707/D707*100),"-")</f>
        <v>238.90823844608173</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Ruža Žulj</v>
      </c>
      <c r="D995" s="293"/>
      <c r="E995" s="293"/>
    </row>
    <row r="996" spans="1:5" ht="15" customHeight="1" x14ac:dyDescent="0.2">
      <c r="A996" s="291" t="str">
        <f>IF(RefStr!H27="","Telefon za kontakt: _________________","Telefon za kontakt: " &amp; RefStr!H27)</f>
        <v>Telefon za kontakt: 031651576</v>
      </c>
      <c r="C996" s="292"/>
    </row>
    <row r="997" spans="1:5" ht="15" customHeight="1" x14ac:dyDescent="0.2">
      <c r="A997" s="291" t="str">
        <f>IF(RefStr!H33="","Odgovorna osoba: _____________________________","Odgovorna osoba: " &amp; RefStr!H33)</f>
        <v>Odgovorna osoba: Dalibor Košutić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2" activePane="bottomLeft" state="frozen"/>
      <selection pane="bottomLeft" activeCell="E250" sqref="E25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10022</v>
      </c>
      <c r="C4" s="429"/>
      <c r="D4" s="429"/>
      <c r="E4" s="430">
        <f>SUM(Skriveni!G977:G1286)</f>
        <v>24446717.074000008</v>
      </c>
      <c r="F4" s="431"/>
    </row>
    <row r="5" spans="1:6" ht="15" customHeight="1" x14ac:dyDescent="0.2">
      <c r="B5" s="428" t="str">
        <f>"Naziv: "&amp;IF(RefStr!B10&lt;&gt;"",RefStr!B10,"_______________________________________")</f>
        <v>Naziv: OSNOVNA ŠKOLA MATIJE PETRA KATANČIĆA VALPOVO</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6583564</v>
      </c>
      <c r="E12" s="96">
        <f>E13+E74</f>
        <v>6461690</v>
      </c>
      <c r="F12" s="123">
        <f t="shared" ref="F12:F75" si="0">IF(D12&gt;0,IF(E12/D12&gt;=100,"&gt;&gt;100",E12/D12*100),"-")</f>
        <v>98.148814228888796</v>
      </c>
    </row>
    <row r="13" spans="1:6" s="3" customFormat="1" x14ac:dyDescent="0.2">
      <c r="A13" s="132">
        <v>0</v>
      </c>
      <c r="B13" s="314" t="s">
        <v>521</v>
      </c>
      <c r="C13" s="303">
        <v>2</v>
      </c>
      <c r="D13" s="97">
        <f>D14+D18+D57+D58+D62+D69</f>
        <v>5445171</v>
      </c>
      <c r="E13" s="97">
        <f>E14+E18+E57+E58+E62+E69</f>
        <v>5376976</v>
      </c>
      <c r="F13" s="124">
        <f t="shared" si="0"/>
        <v>98.747605906224067</v>
      </c>
    </row>
    <row r="14" spans="1:6" s="3" customFormat="1" x14ac:dyDescent="0.2">
      <c r="A14" s="132" t="s">
        <v>1564</v>
      </c>
      <c r="B14" s="314" t="s">
        <v>3259</v>
      </c>
      <c r="C14" s="303">
        <v>3</v>
      </c>
      <c r="D14" s="97">
        <f>D15+D16-D17</f>
        <v>58400</v>
      </c>
      <c r="E14" s="97">
        <f>E15+E16-E17</f>
        <v>53650</v>
      </c>
      <c r="F14" s="124">
        <f t="shared" si="0"/>
        <v>91.86643835616438</v>
      </c>
    </row>
    <row r="15" spans="1:6" s="3" customFormat="1" x14ac:dyDescent="0.2">
      <c r="A15" s="132" t="s">
        <v>3260</v>
      </c>
      <c r="B15" s="314" t="s">
        <v>3261</v>
      </c>
      <c r="C15" s="303">
        <v>4</v>
      </c>
      <c r="D15" s="94">
        <v>550</v>
      </c>
      <c r="E15" s="94">
        <v>550</v>
      </c>
      <c r="F15" s="125">
        <f t="shared" si="0"/>
        <v>100</v>
      </c>
    </row>
    <row r="16" spans="1:6" s="3" customFormat="1" x14ac:dyDescent="0.2">
      <c r="A16" s="132" t="s">
        <v>3262</v>
      </c>
      <c r="B16" s="314" t="s">
        <v>358</v>
      </c>
      <c r="C16" s="303">
        <v>5</v>
      </c>
      <c r="D16" s="94">
        <v>148110</v>
      </c>
      <c r="E16" s="94">
        <v>53100</v>
      </c>
      <c r="F16" s="125">
        <f t="shared" si="0"/>
        <v>35.851731820943897</v>
      </c>
    </row>
    <row r="17" spans="1:6" s="3" customFormat="1" x14ac:dyDescent="0.2">
      <c r="A17" s="132" t="s">
        <v>359</v>
      </c>
      <c r="B17" s="314" t="s">
        <v>360</v>
      </c>
      <c r="C17" s="303">
        <v>6</v>
      </c>
      <c r="D17" s="94">
        <v>90260</v>
      </c>
      <c r="E17" s="94">
        <v>0</v>
      </c>
      <c r="F17" s="125">
        <f t="shared" si="0"/>
        <v>0</v>
      </c>
    </row>
    <row r="18" spans="1:6" s="3" customFormat="1" x14ac:dyDescent="0.2">
      <c r="A18" s="132" t="s">
        <v>361</v>
      </c>
      <c r="B18" s="314" t="s">
        <v>522</v>
      </c>
      <c r="C18" s="303">
        <v>7</v>
      </c>
      <c r="D18" s="97">
        <f>D19+D25+D35+D41+D47+D51</f>
        <v>5386771</v>
      </c>
      <c r="E18" s="97">
        <f>E19+E25+E35+E41+E47+E51</f>
        <v>5323326</v>
      </c>
      <c r="F18" s="124">
        <f t="shared" si="0"/>
        <v>98.822207218387419</v>
      </c>
    </row>
    <row r="19" spans="1:6" s="3" customFormat="1" x14ac:dyDescent="0.2">
      <c r="A19" s="315" t="s">
        <v>362</v>
      </c>
      <c r="B19" s="314" t="s">
        <v>3928</v>
      </c>
      <c r="C19" s="303">
        <v>8</v>
      </c>
      <c r="D19" s="97">
        <f>SUM(D20:D23)-D24</f>
        <v>4846920</v>
      </c>
      <c r="E19" s="97">
        <f>SUM(E20:E23)-E24</f>
        <v>4696319</v>
      </c>
      <c r="F19" s="124">
        <f t="shared" si="0"/>
        <v>96.892851542835444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12090701</v>
      </c>
      <c r="E21" s="94">
        <v>12043996</v>
      </c>
      <c r="F21" s="125">
        <f t="shared" si="0"/>
        <v>99.613711396882607</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7243781</v>
      </c>
      <c r="E24" s="94">
        <v>7347677</v>
      </c>
      <c r="F24" s="125">
        <f t="shared" si="0"/>
        <v>101.43427859014511</v>
      </c>
    </row>
    <row r="25" spans="1:6" s="3" customFormat="1" x14ac:dyDescent="0.2">
      <c r="A25" s="315" t="s">
        <v>1156</v>
      </c>
      <c r="B25" s="314" t="s">
        <v>1261</v>
      </c>
      <c r="C25" s="303">
        <v>14</v>
      </c>
      <c r="D25" s="97">
        <f>SUM(D26:D33)-D34</f>
        <v>327852</v>
      </c>
      <c r="E25" s="97">
        <f>SUM(E26:E33)-E34</f>
        <v>450037</v>
      </c>
      <c r="F25" s="124">
        <f t="shared" si="0"/>
        <v>137.26834059270647</v>
      </c>
    </row>
    <row r="26" spans="1:6" s="3" customFormat="1" x14ac:dyDescent="0.2">
      <c r="A26" s="132" t="s">
        <v>1157</v>
      </c>
      <c r="B26" s="314" t="s">
        <v>3941</v>
      </c>
      <c r="C26" s="303">
        <v>15</v>
      </c>
      <c r="D26" s="94">
        <v>736505</v>
      </c>
      <c r="E26" s="94">
        <v>723807</v>
      </c>
      <c r="F26" s="125">
        <f t="shared" si="0"/>
        <v>98.275911229387447</v>
      </c>
    </row>
    <row r="27" spans="1:6" s="3" customFormat="1" x14ac:dyDescent="0.2">
      <c r="A27" s="132" t="s">
        <v>1158</v>
      </c>
      <c r="B27" s="314" t="s">
        <v>3965</v>
      </c>
      <c r="C27" s="303">
        <v>16</v>
      </c>
      <c r="D27" s="94">
        <v>166590</v>
      </c>
      <c r="E27" s="94">
        <v>93902</v>
      </c>
      <c r="F27" s="125">
        <f t="shared" si="0"/>
        <v>56.367128879284465</v>
      </c>
    </row>
    <row r="28" spans="1:6" s="3" customFormat="1" x14ac:dyDescent="0.2">
      <c r="A28" s="132" t="s">
        <v>1159</v>
      </c>
      <c r="B28" s="314" t="s">
        <v>3943</v>
      </c>
      <c r="C28" s="303">
        <v>17</v>
      </c>
      <c r="D28" s="94">
        <v>29850</v>
      </c>
      <c r="E28" s="94">
        <v>58210</v>
      </c>
      <c r="F28" s="125">
        <f t="shared" si="0"/>
        <v>195.00837520938023</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2269</v>
      </c>
      <c r="E30" s="94">
        <v>2269</v>
      </c>
      <c r="F30" s="125">
        <f t="shared" si="0"/>
        <v>100</v>
      </c>
    </row>
    <row r="31" spans="1:6" s="3" customFormat="1" x14ac:dyDescent="0.2">
      <c r="A31" s="272" t="s">
        <v>2451</v>
      </c>
      <c r="B31" s="314" t="s">
        <v>3946</v>
      </c>
      <c r="C31" s="303">
        <v>20</v>
      </c>
      <c r="D31" s="94">
        <v>502488</v>
      </c>
      <c r="E31" s="94">
        <v>570773</v>
      </c>
      <c r="F31" s="125">
        <f t="shared" si="0"/>
        <v>113.58937924885768</v>
      </c>
    </row>
    <row r="32" spans="1:6" s="3" customFormat="1" x14ac:dyDescent="0.2">
      <c r="A32" s="272" t="s">
        <v>2452</v>
      </c>
      <c r="B32" s="314" t="s">
        <v>3947</v>
      </c>
      <c r="C32" s="303">
        <v>21</v>
      </c>
      <c r="D32" s="94">
        <v>164348</v>
      </c>
      <c r="E32" s="94">
        <v>174807</v>
      </c>
      <c r="F32" s="125">
        <f t="shared" si="0"/>
        <v>106.36393506461899</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1274198</v>
      </c>
      <c r="E34" s="94">
        <v>1173731</v>
      </c>
      <c r="F34" s="125">
        <f t="shared" si="0"/>
        <v>92.115275647897732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211999</v>
      </c>
      <c r="E41" s="97">
        <f>SUM(E42:E45)-E46</f>
        <v>176970</v>
      </c>
      <c r="F41" s="124">
        <f t="shared" si="0"/>
        <v>83.47680885287194</v>
      </c>
    </row>
    <row r="42" spans="1:6" s="3" customFormat="1" x14ac:dyDescent="0.2">
      <c r="A42" s="132" t="s">
        <v>2878</v>
      </c>
      <c r="B42" s="314" t="s">
        <v>2886</v>
      </c>
      <c r="C42" s="303">
        <v>31</v>
      </c>
      <c r="D42" s="94">
        <v>211999</v>
      </c>
      <c r="E42" s="94">
        <v>221212</v>
      </c>
      <c r="F42" s="125">
        <f t="shared" si="0"/>
        <v>104.34577521592084</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v>44242</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226</v>
      </c>
      <c r="E48" s="94">
        <v>226</v>
      </c>
      <c r="F48" s="125">
        <f t="shared" si="0"/>
        <v>100</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v>226</v>
      </c>
      <c r="E50" s="94">
        <v>226</v>
      </c>
      <c r="F50" s="125">
        <f t="shared" si="0"/>
        <v>100</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v>23019</v>
      </c>
      <c r="E55" s="94">
        <v>23019</v>
      </c>
      <c r="F55" s="125">
        <f t="shared" si="0"/>
        <v>100</v>
      </c>
    </row>
    <row r="56" spans="1:6" s="3" customFormat="1" x14ac:dyDescent="0.2">
      <c r="A56" s="132" t="s">
        <v>448</v>
      </c>
      <c r="B56" s="314" t="s">
        <v>449</v>
      </c>
      <c r="C56" s="303">
        <v>45</v>
      </c>
      <c r="D56" s="94">
        <v>23019</v>
      </c>
      <c r="E56" s="94">
        <v>23019</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151902</v>
      </c>
      <c r="E60" s="94">
        <v>103345</v>
      </c>
      <c r="F60" s="125">
        <f t="shared" si="0"/>
        <v>68.033995602427879</v>
      </c>
    </row>
    <row r="61" spans="1:6" s="3" customFormat="1" x14ac:dyDescent="0.2">
      <c r="A61" s="132" t="s">
        <v>456</v>
      </c>
      <c r="B61" s="314" t="s">
        <v>617</v>
      </c>
      <c r="C61" s="303">
        <v>50</v>
      </c>
      <c r="D61" s="94">
        <v>151902</v>
      </c>
      <c r="E61" s="94">
        <v>103345</v>
      </c>
      <c r="F61" s="125">
        <f t="shared" si="0"/>
        <v>68.033995602427879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1138393</v>
      </c>
      <c r="E74" s="97">
        <f>E75+E84+E92+E123+E139+E151+E168+E169</f>
        <v>1084714</v>
      </c>
      <c r="F74" s="124">
        <f t="shared" si="0"/>
        <v>95.28466882702196</v>
      </c>
    </row>
    <row r="75" spans="1:6" s="3" customFormat="1" x14ac:dyDescent="0.2">
      <c r="A75" s="272" t="s">
        <v>2744</v>
      </c>
      <c r="B75" s="314" t="s">
        <v>322</v>
      </c>
      <c r="C75" s="303">
        <v>64</v>
      </c>
      <c r="D75" s="97">
        <f>+D76+D81+D82+D83</f>
        <v>155421</v>
      </c>
      <c r="E75" s="97">
        <f>+E76+E81+E82+E83</f>
        <v>127589</v>
      </c>
      <c r="F75" s="124">
        <f t="shared" si="0"/>
        <v>82.092510021168309</v>
      </c>
    </row>
    <row r="76" spans="1:6" s="3" customFormat="1" x14ac:dyDescent="0.2">
      <c r="A76" s="132" t="s">
        <v>3429</v>
      </c>
      <c r="B76" s="317" t="s">
        <v>1885</v>
      </c>
      <c r="C76" s="303">
        <v>65</v>
      </c>
      <c r="D76" s="97">
        <f>SUM(D77:D80)</f>
        <v>155152</v>
      </c>
      <c r="E76" s="97">
        <f>SUM(E77:E80)</f>
        <v>125151</v>
      </c>
      <c r="F76" s="124">
        <f t="shared" ref="F76:F139" si="1">IF(D76&gt;0,IF(E76/D76&gt;=100,"&gt;&gt;100",E76/D76*100),"-")</f>
        <v>80.663478395380011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155152</v>
      </c>
      <c r="E78" s="94">
        <v>125151</v>
      </c>
      <c r="F78" s="125">
        <f t="shared" si="1"/>
        <v>80.663478395380011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269</v>
      </c>
      <c r="E82" s="94">
        <v>2438</v>
      </c>
      <c r="F82" s="125">
        <f t="shared" si="1"/>
        <v>906.31970260223045</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776</v>
      </c>
      <c r="E84" s="97">
        <f>+E85+SUM(E88:E91)</f>
        <v>4766</v>
      </c>
      <c r="F84" s="124">
        <f t="shared" si="1"/>
        <v>614.17525773195882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776</v>
      </c>
      <c r="E91" s="94">
        <v>4766</v>
      </c>
      <c r="F91" s="125">
        <f t="shared" si="1"/>
        <v>614.17525773195882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540</v>
      </c>
      <c r="E123" s="97">
        <f>E124+E131-E138</f>
        <v>540</v>
      </c>
      <c r="F123" s="124">
        <f t="shared" si="1"/>
        <v>100</v>
      </c>
    </row>
    <row r="124" spans="1:6" s="3" customFormat="1" x14ac:dyDescent="0.2">
      <c r="A124" s="132"/>
      <c r="B124" s="314" t="s">
        <v>2953</v>
      </c>
      <c r="C124" s="303">
        <v>113</v>
      </c>
      <c r="D124" s="97">
        <f>SUM(D125:D130)</f>
        <v>540</v>
      </c>
      <c r="E124" s="97">
        <f>SUM(E125:E130)</f>
        <v>540</v>
      </c>
      <c r="F124" s="124">
        <f t="shared" si="1"/>
        <v>100</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v>540</v>
      </c>
      <c r="E128" s="94">
        <v>540</v>
      </c>
      <c r="F128" s="125">
        <f t="shared" si="1"/>
        <v>100</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73340</v>
      </c>
      <c r="E151" s="97">
        <f>SUM(E152:E154)+SUM(E162:E166)-E167</f>
        <v>26750</v>
      </c>
      <c r="F151" s="124">
        <f t="shared" si="2"/>
        <v>36.47395691300791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46150</v>
      </c>
      <c r="E163" s="94">
        <v>950</v>
      </c>
      <c r="F163" s="125">
        <f t="shared" si="2"/>
        <v>2.058504875406284</v>
      </c>
    </row>
    <row r="164" spans="1:6" s="3" customFormat="1" x14ac:dyDescent="0.2">
      <c r="A164" s="272" t="s">
        <v>3805</v>
      </c>
      <c r="B164" s="317" t="s">
        <v>1338</v>
      </c>
      <c r="C164" s="303">
        <v>153</v>
      </c>
      <c r="D164" s="94">
        <v>27190</v>
      </c>
      <c r="E164" s="94">
        <v>25800</v>
      </c>
      <c r="F164" s="125">
        <f t="shared" si="2"/>
        <v>94.887826406767189</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26777</v>
      </c>
      <c r="E168" s="94">
        <v>19895</v>
      </c>
      <c r="F168" s="125">
        <f t="shared" si="2"/>
        <v>74.298838555476721</v>
      </c>
    </row>
    <row r="169" spans="1:6" s="3" customFormat="1" x14ac:dyDescent="0.2">
      <c r="A169" s="132" t="s">
        <v>3810</v>
      </c>
      <c r="B169" s="314" t="s">
        <v>4238</v>
      </c>
      <c r="C169" s="303">
        <v>158</v>
      </c>
      <c r="D169" s="97">
        <f>SUM(D170:D172)</f>
        <v>881539</v>
      </c>
      <c r="E169" s="97">
        <f>SUM(E170:E172)</f>
        <v>905174</v>
      </c>
      <c r="F169" s="124">
        <f t="shared" si="2"/>
        <v>102.68110656476912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881539</v>
      </c>
      <c r="E172" s="94">
        <v>905174</v>
      </c>
      <c r="F172" s="125">
        <f t="shared" si="2"/>
        <v>102.68110656476912</v>
      </c>
    </row>
    <row r="173" spans="1:6" s="3" customFormat="1" x14ac:dyDescent="0.2">
      <c r="A173" s="272"/>
      <c r="B173" s="314" t="s">
        <v>1068</v>
      </c>
      <c r="C173" s="303">
        <v>162</v>
      </c>
      <c r="D173" s="97">
        <f>D174+D234</f>
        <v>6583563</v>
      </c>
      <c r="E173" s="97">
        <f>E174+E234</f>
        <v>6461689</v>
      </c>
      <c r="F173" s="124">
        <f t="shared" si="2"/>
        <v>98.148813947705833</v>
      </c>
    </row>
    <row r="174" spans="1:6" s="3" customFormat="1" x14ac:dyDescent="0.2">
      <c r="A174" s="272" t="s">
        <v>3813</v>
      </c>
      <c r="B174" s="314" t="s">
        <v>1145</v>
      </c>
      <c r="C174" s="303">
        <v>163</v>
      </c>
      <c r="D174" s="97">
        <f>D175+D186+D187+D203+D231</f>
        <v>1013961</v>
      </c>
      <c r="E174" s="97">
        <f>E175+E186+E187+E203+E231</f>
        <v>1022854</v>
      </c>
      <c r="F174" s="124">
        <f t="shared" si="2"/>
        <v>100.8770554291536</v>
      </c>
    </row>
    <row r="175" spans="1:6" s="3" customFormat="1" x14ac:dyDescent="0.2">
      <c r="A175" s="272" t="s">
        <v>1181</v>
      </c>
      <c r="B175" s="314" t="s">
        <v>1547</v>
      </c>
      <c r="C175" s="303">
        <v>164</v>
      </c>
      <c r="D175" s="97">
        <f>SUM(D176:D178)+SUM(D182:D185)</f>
        <v>1008900</v>
      </c>
      <c r="E175" s="97">
        <f>SUM(E176:E178)+SUM(E182:E185)</f>
        <v>1016893</v>
      </c>
      <c r="F175" s="124">
        <f t="shared" si="2"/>
        <v>100.79224898404202</v>
      </c>
    </row>
    <row r="176" spans="1:6" s="3" customFormat="1" x14ac:dyDescent="0.2">
      <c r="A176" s="272" t="s">
        <v>1182</v>
      </c>
      <c r="B176" s="314" t="s">
        <v>1183</v>
      </c>
      <c r="C176" s="303">
        <v>165</v>
      </c>
      <c r="D176" s="94">
        <v>854149</v>
      </c>
      <c r="E176" s="94">
        <v>872519</v>
      </c>
      <c r="F176" s="125">
        <f t="shared" si="2"/>
        <v>102.15067862867018</v>
      </c>
    </row>
    <row r="177" spans="1:6" s="3" customFormat="1" x14ac:dyDescent="0.2">
      <c r="A177" s="272" t="s">
        <v>1184</v>
      </c>
      <c r="B177" s="314" t="s">
        <v>1185</v>
      </c>
      <c r="C177" s="303">
        <v>166</v>
      </c>
      <c r="D177" s="94">
        <v>153481</v>
      </c>
      <c r="E177" s="94">
        <v>135511</v>
      </c>
      <c r="F177" s="125">
        <f t="shared" si="2"/>
        <v>88.291710374574052</v>
      </c>
    </row>
    <row r="178" spans="1:6" s="3" customFormat="1" x14ac:dyDescent="0.2">
      <c r="A178" s="272" t="s">
        <v>1186</v>
      </c>
      <c r="B178" s="317" t="s">
        <v>2842</v>
      </c>
      <c r="C178" s="303">
        <v>167</v>
      </c>
      <c r="D178" s="97">
        <f>SUM(D179:D181)</f>
        <v>496</v>
      </c>
      <c r="E178" s="97">
        <f>SUM(E179:E181)</f>
        <v>596</v>
      </c>
      <c r="F178" s="124">
        <f t="shared" si="2"/>
        <v>120.16129032258065</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496</v>
      </c>
      <c r="E181" s="94">
        <v>596</v>
      </c>
      <c r="F181" s="125">
        <f t="shared" si="2"/>
        <v>120.16129032258065</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774</v>
      </c>
      <c r="E185" s="94">
        <v>8267</v>
      </c>
      <c r="F185" s="125">
        <f t="shared" si="2"/>
        <v>1068.0878552971576</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5061</v>
      </c>
      <c r="E231" s="97">
        <f>SUM(E232:E233)</f>
        <v>5961</v>
      </c>
      <c r="F231" s="124">
        <f t="shared" si="3"/>
        <v>117.78304682868999</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5061</v>
      </c>
      <c r="E233" s="94">
        <v>5961</v>
      </c>
      <c r="F233" s="125">
        <f t="shared" si="3"/>
        <v>117.78304682868999</v>
      </c>
    </row>
    <row r="234" spans="1:6" s="3" customFormat="1" x14ac:dyDescent="0.2">
      <c r="A234" s="132" t="s">
        <v>978</v>
      </c>
      <c r="B234" s="314" t="s">
        <v>3394</v>
      </c>
      <c r="C234" s="303">
        <v>223</v>
      </c>
      <c r="D234" s="97">
        <f>+D235+D243-D247+D251+D252+D253</f>
        <v>5569602</v>
      </c>
      <c r="E234" s="97">
        <f>+E235+E243-E247+E251+E252+E253</f>
        <v>5438835</v>
      </c>
      <c r="F234" s="124">
        <f t="shared" si="3"/>
        <v>97.652130259935987</v>
      </c>
    </row>
    <row r="235" spans="1:6" s="3" customFormat="1" x14ac:dyDescent="0.2">
      <c r="A235" s="132" t="s">
        <v>1279</v>
      </c>
      <c r="B235" s="314" t="s">
        <v>3395</v>
      </c>
      <c r="C235" s="303">
        <v>224</v>
      </c>
      <c r="D235" s="97">
        <f>D236-D239</f>
        <v>5445171</v>
      </c>
      <c r="E235" s="97">
        <f>E236-E239</f>
        <v>5376976</v>
      </c>
      <c r="F235" s="124">
        <f t="shared" si="3"/>
        <v>98.747605906224067</v>
      </c>
    </row>
    <row r="236" spans="1:6" s="3" customFormat="1" x14ac:dyDescent="0.2">
      <c r="A236" s="132" t="s">
        <v>1280</v>
      </c>
      <c r="B236" s="314" t="s">
        <v>3396</v>
      </c>
      <c r="C236" s="303">
        <v>225</v>
      </c>
      <c r="D236" s="97">
        <f>SUM(D237:D238)</f>
        <v>5445171</v>
      </c>
      <c r="E236" s="97">
        <f>SUM(E237:E238)</f>
        <v>5376976</v>
      </c>
      <c r="F236" s="124">
        <f t="shared" si="3"/>
        <v>98.747605906224067</v>
      </c>
    </row>
    <row r="237" spans="1:6" s="3" customFormat="1" x14ac:dyDescent="0.2">
      <c r="A237" s="132" t="s">
        <v>1281</v>
      </c>
      <c r="B237" s="314" t="s">
        <v>1282</v>
      </c>
      <c r="C237" s="303">
        <v>226</v>
      </c>
      <c r="D237" s="94">
        <v>5337577</v>
      </c>
      <c r="E237" s="94">
        <v>5269898</v>
      </c>
      <c r="F237" s="125">
        <f t="shared" si="3"/>
        <v>98.73202765974149</v>
      </c>
    </row>
    <row r="238" spans="1:6" s="3" customFormat="1" x14ac:dyDescent="0.2">
      <c r="A238" s="132" t="s">
        <v>1283</v>
      </c>
      <c r="B238" s="314" t="s">
        <v>1284</v>
      </c>
      <c r="C238" s="303">
        <v>227</v>
      </c>
      <c r="D238" s="94">
        <v>107594</v>
      </c>
      <c r="E238" s="94">
        <v>107078</v>
      </c>
      <c r="F238" s="125">
        <f t="shared" si="3"/>
        <v>99.520419354239081</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151942</v>
      </c>
      <c r="E243" s="97">
        <f>SUM(E244:E246)</f>
        <v>923907</v>
      </c>
      <c r="F243" s="124">
        <f t="shared" si="3"/>
        <v>608.0655776546314</v>
      </c>
    </row>
    <row r="244" spans="1:6" s="3" customFormat="1" x14ac:dyDescent="0.2">
      <c r="A244" s="132" t="s">
        <v>2861</v>
      </c>
      <c r="B244" s="314" t="s">
        <v>4121</v>
      </c>
      <c r="C244" s="303">
        <v>233</v>
      </c>
      <c r="D244" s="94">
        <v>151942</v>
      </c>
      <c r="E244" s="94">
        <v>923907</v>
      </c>
      <c r="F244" s="125">
        <f t="shared" si="3"/>
        <v>608.0655776546314</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128167</v>
      </c>
      <c r="E247" s="97">
        <f>SUM(E248:E250)</f>
        <v>909233</v>
      </c>
      <c r="F247" s="124">
        <f t="shared" si="3"/>
        <v>709.41271934273254</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128167</v>
      </c>
      <c r="E249" s="94">
        <v>909233</v>
      </c>
      <c r="F249" s="125">
        <f t="shared" si="3"/>
        <v>709.41271934273254</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73340</v>
      </c>
      <c r="E251" s="94">
        <v>26750</v>
      </c>
      <c r="F251" s="125">
        <f t="shared" si="3"/>
        <v>36.47395691300791</v>
      </c>
    </row>
    <row r="252" spans="1:6" s="3" customFormat="1" x14ac:dyDescent="0.2">
      <c r="A252" s="132" t="s">
        <v>2595</v>
      </c>
      <c r="B252" s="317" t="s">
        <v>1574</v>
      </c>
      <c r="C252" s="303">
        <v>241</v>
      </c>
      <c r="D252" s="94">
        <v>27316</v>
      </c>
      <c r="E252" s="94">
        <v>20435</v>
      </c>
      <c r="F252" s="125">
        <f t="shared" si="3"/>
        <v>74.809635378532718</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73340</v>
      </c>
      <c r="E260" s="94">
        <v>26750</v>
      </c>
      <c r="F260" s="125">
        <f t="shared" si="4"/>
        <v>36.47395691300791</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26777</v>
      </c>
      <c r="E263" s="94">
        <v>19895</v>
      </c>
      <c r="F263" s="125">
        <f t="shared" si="4"/>
        <v>74.298838555476721</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1008900</v>
      </c>
      <c r="E287" s="94">
        <v>1016893</v>
      </c>
      <c r="F287" s="125">
        <f t="shared" si="4"/>
        <v>100.79224898404202</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Ruža Žulj</v>
      </c>
      <c r="B325" s="291"/>
      <c r="D325" s="293"/>
      <c r="E325" s="293"/>
      <c r="F325" s="291"/>
      <c r="G325" s="307"/>
    </row>
    <row r="326" spans="1:7" s="292" customFormat="1" ht="15" customHeight="1" x14ac:dyDescent="0.2">
      <c r="A326" s="291" t="str">
        <f>IF(RefStr!H27="","Telefon za kontakt: _________________","Telefon za kontakt: " &amp; RefStr!H27)</f>
        <v>Telefon za kontakt: 031651576</v>
      </c>
      <c r="B326" s="291"/>
      <c r="F326" s="291"/>
      <c r="G326" s="307"/>
    </row>
    <row r="327" spans="1:7" s="292" customFormat="1" ht="15" customHeight="1" x14ac:dyDescent="0.2">
      <c r="A327" s="291" t="str">
        <f>IF(RefStr!H33="","Odgovorna osoba: _____________________________","Odgovorna osoba: " &amp; RefStr!H33)</f>
        <v>Odgovorna osoba: Dalibor Košutić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10022</v>
      </c>
      <c r="C4" s="429"/>
      <c r="D4" s="429"/>
      <c r="E4" s="430">
        <f>SUM(Skriveni!G1287:G1423)</f>
        <v>17704112.133000001</v>
      </c>
      <c r="F4" s="431"/>
    </row>
    <row r="5" spans="1:6" ht="15" customHeight="1" x14ac:dyDescent="0.2">
      <c r="B5" s="428" t="str">
        <f>"Naziv: "&amp;IF(RefStr!B10&lt;&gt;"",RefStr!B10,"_______________________________________")</f>
        <v>Naziv: OSNOVNA ŠKOLA MATIJE PETRA KATANČIĆA VALPOVO</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12226167</v>
      </c>
      <c r="E121" s="97">
        <f>E122+E125+E128+E129+SUM(E132:E135)</f>
        <v>12795002</v>
      </c>
      <c r="F121" s="125">
        <f t="shared" si="1"/>
        <v>104.65260289672142</v>
      </c>
    </row>
    <row r="122" spans="1:6" s="3" customFormat="1" x14ac:dyDescent="0.2">
      <c r="A122" s="132" t="s">
        <v>2919</v>
      </c>
      <c r="B122" s="105" t="s">
        <v>3973</v>
      </c>
      <c r="C122" s="303">
        <v>111</v>
      </c>
      <c r="D122" s="97">
        <f>SUM(D123:D124)</f>
        <v>11958451</v>
      </c>
      <c r="E122" s="97">
        <f>SUM(E123:E124)</f>
        <v>12402858</v>
      </c>
      <c r="F122" s="125">
        <f t="shared" si="1"/>
        <v>103.71625890343155</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11958451</v>
      </c>
      <c r="E124" s="94">
        <v>12402858</v>
      </c>
      <c r="F124" s="125">
        <f t="shared" si="1"/>
        <v>103.71625890343155</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267716</v>
      </c>
      <c r="E133" s="94">
        <v>392144</v>
      </c>
      <c r="F133" s="125">
        <f t="shared" si="1"/>
        <v>146.47761060228001</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12226167</v>
      </c>
      <c r="E148" s="107">
        <f>E12+E29+E35+E42+E82+E89+E96+E114+E121+E136</f>
        <v>12795002</v>
      </c>
      <c r="F148" s="126">
        <f t="shared" si="2"/>
        <v>104.65260289672142</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Ruža Žulj</v>
      </c>
      <c r="B151" s="291"/>
      <c r="D151" s="293"/>
      <c r="E151" s="293"/>
      <c r="F151" s="291"/>
      <c r="G151" s="307"/>
    </row>
    <row r="152" spans="1:7" s="292" customFormat="1" ht="15" customHeight="1" x14ac:dyDescent="0.2">
      <c r="A152" s="291" t="str">
        <f>IF(RefStr!H27="","Telefon za kontakt: _________________","Telefon za kontakt: " &amp; RefStr!H27)</f>
        <v>Telefon za kontakt: 031651576</v>
      </c>
      <c r="B152" s="291"/>
      <c r="E152" s="291"/>
      <c r="F152" s="291"/>
      <c r="G152" s="307"/>
    </row>
    <row r="153" spans="1:7" s="292" customFormat="1" ht="15" customHeight="1" x14ac:dyDescent="0.2">
      <c r="A153" s="291" t="str">
        <f>IF(RefStr!H33="","Odgovorna osoba: _____________________________","Odgovorna osoba: " &amp; RefStr!H33)</f>
        <v>Odgovorna osoba: Dalibor Košutić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10022</v>
      </c>
      <c r="C4" s="450"/>
      <c r="D4" s="430">
        <f>SUM(Skriveni!G1424:G1467)</f>
        <v>0</v>
      </c>
      <c r="E4" s="431"/>
    </row>
    <row r="5" spans="1:6" ht="15" customHeight="1" x14ac:dyDescent="0.2">
      <c r="B5" s="428" t="str">
        <f>"Naziv: "&amp;IF(RefStr!B10&lt;&gt;"",RefStr!B10,"_______________________________________")</f>
        <v>Naziv: OSNOVNA ŠKOLA MATIJE PETRA KATANČIĆA VALPOVO</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Ruža Žulj</v>
      </c>
      <c r="B59" s="291"/>
      <c r="D59" s="293"/>
      <c r="E59" s="293"/>
      <c r="F59" s="291"/>
      <c r="G59" s="307"/>
    </row>
    <row r="60" spans="1:7" s="292" customFormat="1" ht="15" customHeight="1" x14ac:dyDescent="0.2">
      <c r="A60" s="291" t="str">
        <f>IF(RefStr!H27="","Telefon za kontakt: _________________","Telefon za kontakt: " &amp; RefStr!H27)</f>
        <v>Telefon za kontakt: 031651576</v>
      </c>
      <c r="B60" s="291"/>
      <c r="F60" s="291"/>
      <c r="G60" s="307"/>
    </row>
    <row r="61" spans="1:7" s="292" customFormat="1" ht="15" customHeight="1" x14ac:dyDescent="0.2">
      <c r="A61" s="291" t="str">
        <f>IF(RefStr!H33="","Odgovorna osoba: _____________________________","Odgovorna osoba: " &amp; RefStr!H33)</f>
        <v>Odgovorna osoba: Dalibor Košutić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10022</v>
      </c>
      <c r="C4" s="430">
        <f>SUM(Skriveni!G1468:G1561)</f>
        <v>1163838.976</v>
      </c>
      <c r="D4" s="431"/>
    </row>
    <row r="5" spans="1:5" s="23" customFormat="1" ht="15" customHeight="1" x14ac:dyDescent="0.2">
      <c r="B5" s="98" t="str">
        <f>"Naziv: "&amp;IF(RefStr!B10&lt;&gt;"",RefStr!B10,"_______________________________________")</f>
        <v>Naziv: OSNOVNA ŠKOLA MATIJE PETRA KATANČIĆA VALPOVO</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1008900</v>
      </c>
    </row>
    <row r="13" spans="1:5" s="2" customFormat="1" x14ac:dyDescent="0.2">
      <c r="A13" s="270"/>
      <c r="B13" s="271" t="s">
        <v>2062</v>
      </c>
      <c r="C13" s="264">
        <v>2</v>
      </c>
      <c r="D13" s="140">
        <f>D14+D15+D23+D24</f>
        <v>12908289</v>
      </c>
    </row>
    <row r="14" spans="1:5" s="2" customFormat="1" x14ac:dyDescent="0.2">
      <c r="A14" s="270"/>
      <c r="B14" s="271" t="s">
        <v>4041</v>
      </c>
      <c r="C14" s="264">
        <v>3</v>
      </c>
      <c r="D14" s="141">
        <v>61460</v>
      </c>
    </row>
    <row r="15" spans="1:5" s="2" customFormat="1" x14ac:dyDescent="0.2">
      <c r="A15" s="270" t="s">
        <v>1181</v>
      </c>
      <c r="B15" s="271" t="s">
        <v>3078</v>
      </c>
      <c r="C15" s="264">
        <v>4</v>
      </c>
      <c r="D15" s="140">
        <f>SUM(D16:D22)</f>
        <v>12616208</v>
      </c>
    </row>
    <row r="16" spans="1:5" s="2" customFormat="1" x14ac:dyDescent="0.2">
      <c r="A16" s="272" t="s">
        <v>1182</v>
      </c>
      <c r="B16" s="273" t="s">
        <v>1183</v>
      </c>
      <c r="C16" s="264">
        <v>5</v>
      </c>
      <c r="D16" s="141">
        <v>10682615</v>
      </c>
    </row>
    <row r="17" spans="1:4" s="2" customFormat="1" x14ac:dyDescent="0.2">
      <c r="A17" s="272" t="s">
        <v>1184</v>
      </c>
      <c r="B17" s="273" t="s">
        <v>1185</v>
      </c>
      <c r="C17" s="264">
        <v>6</v>
      </c>
      <c r="D17" s="141">
        <v>1928417</v>
      </c>
    </row>
    <row r="18" spans="1:4" s="2" customFormat="1" x14ac:dyDescent="0.2">
      <c r="A18" s="272" t="s">
        <v>1186</v>
      </c>
      <c r="B18" s="273" t="s">
        <v>1187</v>
      </c>
      <c r="C18" s="264">
        <v>7</v>
      </c>
      <c r="D18" s="141">
        <v>5176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230621</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12900296</v>
      </c>
    </row>
    <row r="31" spans="1:4" s="2" customFormat="1" x14ac:dyDescent="0.2">
      <c r="A31" s="272"/>
      <c r="B31" s="271" t="s">
        <v>4041</v>
      </c>
      <c r="C31" s="264">
        <v>20</v>
      </c>
      <c r="D31" s="141">
        <v>53966</v>
      </c>
    </row>
    <row r="32" spans="1:4" s="2" customFormat="1" x14ac:dyDescent="0.2">
      <c r="A32" s="270" t="s">
        <v>1181</v>
      </c>
      <c r="B32" s="271" t="s">
        <v>3081</v>
      </c>
      <c r="C32" s="264">
        <v>21</v>
      </c>
      <c r="D32" s="140">
        <f>SUM(D33:D39)</f>
        <v>12615709</v>
      </c>
    </row>
    <row r="33" spans="1:4" s="2" customFormat="1" x14ac:dyDescent="0.2">
      <c r="A33" s="272" t="s">
        <v>1182</v>
      </c>
      <c r="B33" s="273" t="s">
        <v>1183</v>
      </c>
      <c r="C33" s="264">
        <v>22</v>
      </c>
      <c r="D33" s="141">
        <v>10664245</v>
      </c>
    </row>
    <row r="34" spans="1:4" s="2" customFormat="1" x14ac:dyDescent="0.2">
      <c r="A34" s="272" t="s">
        <v>1184</v>
      </c>
      <c r="B34" s="273" t="s">
        <v>1185</v>
      </c>
      <c r="C34" s="264">
        <v>23</v>
      </c>
      <c r="D34" s="141">
        <v>1946388</v>
      </c>
    </row>
    <row r="35" spans="1:4" s="2" customFormat="1" x14ac:dyDescent="0.2">
      <c r="A35" s="272" t="s">
        <v>1186</v>
      </c>
      <c r="B35" s="273" t="s">
        <v>1187</v>
      </c>
      <c r="C35" s="264">
        <v>24</v>
      </c>
      <c r="D35" s="141">
        <v>5076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230621</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1016893</v>
      </c>
    </row>
    <row r="48" spans="1:4" s="2" customFormat="1" x14ac:dyDescent="0.2">
      <c r="A48" s="278"/>
      <c r="B48" s="271" t="s">
        <v>3084</v>
      </c>
      <c r="C48" s="264">
        <v>37</v>
      </c>
      <c r="D48" s="140">
        <f>D49+D54+D90+D95</f>
        <v>136107</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136107</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135511</v>
      </c>
    </row>
    <row r="61" spans="1:4" s="2" customFormat="1" x14ac:dyDescent="0.2">
      <c r="A61" s="272"/>
      <c r="B61" s="273" t="s">
        <v>1568</v>
      </c>
      <c r="C61" s="264">
        <v>50</v>
      </c>
      <c r="D61" s="141">
        <v>135511</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596</v>
      </c>
    </row>
    <row r="66" spans="1:4" s="2" customFormat="1" x14ac:dyDescent="0.2">
      <c r="A66" s="276"/>
      <c r="B66" s="273" t="s">
        <v>1568</v>
      </c>
      <c r="C66" s="264">
        <v>55</v>
      </c>
      <c r="D66" s="141">
        <v>596</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880786</v>
      </c>
    </row>
    <row r="102" spans="1:5" s="2" customFormat="1" x14ac:dyDescent="0.2">
      <c r="A102" s="272"/>
      <c r="B102" s="280" t="s">
        <v>4041</v>
      </c>
      <c r="C102" s="264">
        <v>91</v>
      </c>
      <c r="D102" s="141">
        <v>8268</v>
      </c>
    </row>
    <row r="103" spans="1:5" s="2" customFormat="1" x14ac:dyDescent="0.2">
      <c r="A103" s="272" t="s">
        <v>1181</v>
      </c>
      <c r="B103" s="280" t="s">
        <v>1365</v>
      </c>
      <c r="C103" s="264">
        <v>92</v>
      </c>
      <c r="D103" s="141">
        <v>872518</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Ruža Žulj</v>
      </c>
      <c r="B109" s="291"/>
      <c r="C109" s="293"/>
      <c r="D109" s="293"/>
      <c r="E109" s="291"/>
    </row>
    <row r="110" spans="1:5" s="292" customFormat="1" ht="15" customHeight="1" x14ac:dyDescent="0.2">
      <c r="A110" s="291" t="str">
        <f>IF(RefStr!H27="","Telefon za kontakt: _________________","Telefon za kontakt: " &amp; RefStr!H27)</f>
        <v>Telefon za kontakt: 031651576</v>
      </c>
      <c r="B110" s="291"/>
      <c r="E110" s="291"/>
    </row>
    <row r="111" spans="1:5" s="292" customFormat="1" ht="15" customHeight="1" x14ac:dyDescent="0.2">
      <c r="A111" s="291" t="str">
        <f>IF(RefStr!H33="","Odgovorna osoba: _____________________________","Odgovorna osoba: " &amp; RefStr!H33)</f>
        <v>Odgovorna osoba: Dalibor Košutić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92"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10022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Računovodstvo</cp:lastModifiedBy>
  <cp:lastPrinted>2019-01-31T06:54:14Z</cp:lastPrinted>
  <dcterms:created xsi:type="dcterms:W3CDTF">2001-11-21T09:32:18Z</dcterms:created>
  <dcterms:modified xsi:type="dcterms:W3CDTF">2019-01-31T06:55:46Z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